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6" windowWidth="15120" windowHeight="9792" activeTab="5"/>
  </bookViews>
  <sheets>
    <sheet name="Data" sheetId="1" r:id="rId1"/>
    <sheet name="Sample Data " sheetId="2" r:id="rId2"/>
    <sheet name="Chart" sheetId="3" r:id="rId3"/>
    <sheet name="Sample Chart" sheetId="4" r:id="rId4"/>
    <sheet name="Load Frame Example" sheetId="5" r:id="rId5"/>
    <sheet name="Check List" sheetId="6" r:id="rId6"/>
  </sheets>
  <definedNames>
    <definedName name="_xlnm.Print_Area" localSheetId="0">'Data'!$A$1:$N$59</definedName>
    <definedName name="_xlnm.Print_Area" localSheetId="1">'Sample Data '!$A$1:$N$59</definedName>
  </definedNames>
  <calcPr calcMode="autoNoTable" fullCalcOnLoad="1"/>
</workbook>
</file>

<file path=xl/sharedStrings.xml><?xml version="1.0" encoding="utf-8"?>
<sst xmlns="http://schemas.openxmlformats.org/spreadsheetml/2006/main" count="281" uniqueCount="172">
  <si>
    <t>TEST PILE LOADING RECORD</t>
  </si>
  <si>
    <t>Station:</t>
  </si>
  <si>
    <t>Time Start:</t>
  </si>
  <si>
    <t>Time Stop:</t>
  </si>
  <si>
    <t xml:space="preserve"> </t>
  </si>
  <si>
    <t>LOAD INCREMENT</t>
  </si>
  <si>
    <t>TIME  HELD (minutes)</t>
  </si>
  <si>
    <r>
      <t xml:space="preserve">PERMANENT SETTLEMENT  </t>
    </r>
    <r>
      <rPr>
        <sz val="10"/>
        <rFont val="Wingdings"/>
        <family val="0"/>
      </rPr>
      <t></t>
    </r>
    <r>
      <rPr>
        <sz val="10"/>
        <rFont val="Arial"/>
        <family val="0"/>
      </rPr>
      <t xml:space="preserve">  =</t>
    </r>
  </si>
  <si>
    <r>
      <t xml:space="preserve">ELASTIC REBOUND        </t>
    </r>
    <r>
      <rPr>
        <sz val="10"/>
        <rFont val="Wingdings"/>
        <family val="0"/>
      </rPr>
      <t></t>
    </r>
    <r>
      <rPr>
        <sz val="10"/>
        <rFont val="Arial"/>
        <family val="0"/>
      </rPr>
      <t xml:space="preserve"> - </t>
    </r>
    <r>
      <rPr>
        <sz val="10"/>
        <rFont val="Wingdings"/>
        <family val="0"/>
      </rPr>
      <t></t>
    </r>
    <r>
      <rPr>
        <sz val="10"/>
        <rFont val="Arial"/>
        <family val="0"/>
      </rPr>
      <t xml:space="preserve">  =</t>
    </r>
  </si>
  <si>
    <t>Max Test Load (3xDL)      =</t>
  </si>
  <si>
    <r>
      <t xml:space="preserve">GROSS MOVEMENT             </t>
    </r>
    <r>
      <rPr>
        <sz val="10"/>
        <rFont val="Wingdings"/>
        <family val="0"/>
      </rPr>
      <t></t>
    </r>
    <r>
      <rPr>
        <sz val="10"/>
        <rFont val="Arial"/>
        <family val="0"/>
      </rPr>
      <t xml:space="preserve">  =</t>
    </r>
  </si>
  <si>
    <t>STATE OF LOUISIANA</t>
  </si>
  <si>
    <t>DEPARTMENT OF TRANSPORTATION AND DEVELOPMENT</t>
  </si>
  <si>
    <t>F.A.P. No.</t>
  </si>
  <si>
    <t>Test Pile No:</t>
  </si>
  <si>
    <t>Name of Structure</t>
  </si>
  <si>
    <t>State Project No.</t>
  </si>
  <si>
    <t>Loading Date:</t>
  </si>
  <si>
    <t>Design Load (DL),   tons   =</t>
  </si>
  <si>
    <t>Load Increment (10%-15% DL) =</t>
  </si>
  <si>
    <t>013-13-0027</t>
  </si>
  <si>
    <t>J-A1</t>
  </si>
  <si>
    <t>PG-5000</t>
  </si>
  <si>
    <r>
      <t xml:space="preserve">Plunging Failure </t>
    </r>
    <r>
      <rPr>
        <sz val="8"/>
        <rFont val="Arial"/>
        <family val="2"/>
      </rPr>
      <t>=</t>
    </r>
  </si>
  <si>
    <t>" round</t>
  </si>
  <si>
    <t>STP-5200(502)</t>
  </si>
  <si>
    <t>self generated table using data from above to aid plot graph</t>
  </si>
  <si>
    <t>Inspector:</t>
  </si>
  <si>
    <t>JF</t>
  </si>
  <si>
    <t>last loaded point</t>
  </si>
  <si>
    <t>x (load)</t>
  </si>
  <si>
    <t>y (displacement)</t>
  </si>
  <si>
    <t>Jack #</t>
  </si>
  <si>
    <t>Date Cal.</t>
  </si>
  <si>
    <t>Gauge#</t>
  </si>
  <si>
    <t>L. Cell #</t>
  </si>
  <si>
    <t>US 190,  Fremoux Avenue</t>
  </si>
  <si>
    <t>" square</t>
  </si>
  <si>
    <t>GAUGE READING           (inches)</t>
  </si>
  <si>
    <t>Left</t>
  </si>
  <si>
    <t>Right</t>
  </si>
  <si>
    <t>LOAD (tons)</t>
  </si>
  <si>
    <t>GAUGE READING (inches)</t>
  </si>
  <si>
    <r>
      <t>AVERAGE GROSS  MOVEMENT   [=AVE.READING</t>
    </r>
    <r>
      <rPr>
        <sz val="7"/>
        <rFont val="Arial"/>
        <family val="2"/>
      </rPr>
      <t>(</t>
    </r>
    <r>
      <rPr>
        <vertAlign val="subscript"/>
        <sz val="7"/>
        <rFont val="Arial"/>
        <family val="2"/>
      </rPr>
      <t>t</t>
    </r>
    <r>
      <rPr>
        <sz val="7"/>
        <rFont val="Arial"/>
        <family val="2"/>
      </rPr>
      <t>)</t>
    </r>
    <r>
      <rPr>
        <sz val="7"/>
        <rFont val="Arial"/>
        <family val="2"/>
      </rPr>
      <t>-AVE.READING</t>
    </r>
    <r>
      <rPr>
        <sz val="7"/>
        <rFont val="Arial"/>
        <family val="2"/>
      </rPr>
      <t>(</t>
    </r>
    <r>
      <rPr>
        <vertAlign val="subscript"/>
        <sz val="7"/>
        <rFont val="Arial"/>
        <family val="2"/>
      </rPr>
      <t>0</t>
    </r>
    <r>
      <rPr>
        <sz val="7"/>
        <rFont val="Arial"/>
        <family val="2"/>
      </rPr>
      <t>)]</t>
    </r>
  </si>
  <si>
    <t>load incr</t>
  </si>
  <si>
    <t>load=x</t>
  </si>
  <si>
    <t>displacement=y</t>
  </si>
  <si>
    <t>determined point (y=0)</t>
  </si>
  <si>
    <t>Load incr</t>
  </si>
  <si>
    <r>
      <t>AVERAGE GROSS  MOVEMENT   [=AVE.READING</t>
    </r>
    <r>
      <rPr>
        <sz val="7"/>
        <rFont val="Arial"/>
        <family val="2"/>
      </rPr>
      <t>(t1)</t>
    </r>
    <r>
      <rPr>
        <sz val="7"/>
        <rFont val="Arial"/>
        <family val="2"/>
      </rPr>
      <t>-AVE.READING</t>
    </r>
    <r>
      <rPr>
        <sz val="7"/>
        <rFont val="Arial"/>
        <family val="2"/>
      </rPr>
      <t>(t0)]</t>
    </r>
  </si>
  <si>
    <t>&lt; baseline</t>
  </si>
  <si>
    <r>
      <t>Slope of elastic line = Δ</t>
    </r>
    <r>
      <rPr>
        <vertAlign val="subscript"/>
        <sz val="10"/>
        <rFont val="Arial"/>
        <family val="2"/>
      </rPr>
      <t>5</t>
    </r>
    <r>
      <rPr>
        <sz val="10"/>
        <rFont val="Arial"/>
        <family val="2"/>
      </rPr>
      <t>/P</t>
    </r>
    <r>
      <rPr>
        <vertAlign val="subscript"/>
        <sz val="10"/>
        <rFont val="Arial"/>
        <family val="2"/>
      </rPr>
      <t>5</t>
    </r>
  </si>
  <si>
    <r>
      <t>Second point = EMOH + P</t>
    </r>
    <r>
      <rPr>
        <vertAlign val="subscript"/>
        <sz val="10"/>
        <rFont val="Arial"/>
        <family val="2"/>
      </rPr>
      <t>max</t>
    </r>
    <r>
      <rPr>
        <sz val="10"/>
        <rFont val="Arial"/>
        <family val="2"/>
      </rPr>
      <t>* slope</t>
    </r>
  </si>
  <si>
    <r>
      <t>Elastic second point = P</t>
    </r>
    <r>
      <rPr>
        <vertAlign val="subscript"/>
        <sz val="10"/>
        <rFont val="Arial"/>
        <family val="2"/>
      </rPr>
      <t>max</t>
    </r>
    <r>
      <rPr>
        <sz val="10"/>
        <rFont val="Arial"/>
        <family val="0"/>
      </rPr>
      <t>* slope</t>
    </r>
  </si>
  <si>
    <t>Elastic initial point</t>
  </si>
  <si>
    <t>Step</t>
  </si>
  <si>
    <t>LADOTD Std Spec</t>
  </si>
  <si>
    <t>ASTM D1143</t>
  </si>
  <si>
    <t>driving</t>
  </si>
  <si>
    <t>pile driven according to approved pile installation plan</t>
  </si>
  <si>
    <t>correct hammer size</t>
  </si>
  <si>
    <t>804.06((b)(1)</t>
  </si>
  <si>
    <r>
      <t xml:space="preserve">correct pile cushion (see submittal,  </t>
    </r>
    <r>
      <rPr>
        <sz val="10"/>
        <rFont val="Symbol"/>
        <family val="1"/>
      </rPr>
      <t xml:space="preserve">³ </t>
    </r>
    <r>
      <rPr>
        <sz val="10"/>
        <rFont val="Arial"/>
        <family val="2"/>
      </rPr>
      <t xml:space="preserve"> 4" thick)</t>
    </r>
  </si>
  <si>
    <t>804.06((b)(3)</t>
  </si>
  <si>
    <t>replace pile cushion if compressed 50% or burned,   AASHTO LRFD Br. Const.Spec 4.4.1.2.3</t>
  </si>
  <si>
    <t>PDA monitoring required</t>
  </si>
  <si>
    <t>804.11(b)</t>
  </si>
  <si>
    <t>test pile to model subsurface conditions by excavation or casing</t>
  </si>
  <si>
    <t>804.11(f)</t>
  </si>
  <si>
    <t>3.1.2</t>
  </si>
  <si>
    <t>damage</t>
  </si>
  <si>
    <t xml:space="preserve">damaged pile head removed prior to test </t>
  </si>
  <si>
    <t>3.1.3</t>
  </si>
  <si>
    <t>load frame</t>
  </si>
  <si>
    <t xml:space="preserve">designed and approved for 3 times static load </t>
  </si>
  <si>
    <t>805.11(g)(2)</t>
  </si>
  <si>
    <t>804.11(g)</t>
  </si>
  <si>
    <r>
      <t>anchor piles</t>
    </r>
    <r>
      <rPr>
        <sz val="10"/>
        <rFont val="Symbol"/>
        <family val="1"/>
      </rPr>
      <t xml:space="preserve"> ³ </t>
    </r>
    <r>
      <rPr>
        <sz val="10"/>
        <rFont val="Arial"/>
        <family val="2"/>
      </rPr>
      <t>3D</t>
    </r>
    <r>
      <rPr>
        <sz val="10"/>
        <rFont val="Symbol"/>
        <family val="1"/>
      </rPr>
      <t xml:space="preserve"> ³</t>
    </r>
    <r>
      <rPr>
        <sz val="10"/>
        <rFont val="Arial"/>
        <family val="2"/>
      </rPr>
      <t xml:space="preserve"> 7' clear distance from test pile     </t>
    </r>
  </si>
  <si>
    <t>804.11(g)(6)b</t>
  </si>
  <si>
    <t>3.3.1</t>
  </si>
  <si>
    <t>hardware</t>
  </si>
  <si>
    <t>use steel bearing plate and test plate of sufficient thickness to prevent bending under loads (&gt;2"), centered on pile and set perpendicular to longitudinal axis of pile, with the test plate at least the size of pile butt</t>
  </si>
  <si>
    <t>3.1.4</t>
  </si>
  <si>
    <t>test plate set in high strength quick-set grout (concrete pile) or welded to steel pile</t>
  </si>
  <si>
    <t>3.1.5</t>
  </si>
  <si>
    <t>hydraulic jack centered on steel bearing plate, if load cell used it shall be centered between two steel bearing plates of sufficient thickness</t>
  </si>
  <si>
    <t>3.1.6</t>
  </si>
  <si>
    <t>hydraulic jack shall be equipped with spherical bearing plates or shall be in complete and firm contact with the bearing surfaces and aligned so as to avoid eccentric loading</t>
  </si>
  <si>
    <t>804.11(g)(2)</t>
  </si>
  <si>
    <t>7.1.3</t>
  </si>
  <si>
    <t>804.11(g)(3)</t>
  </si>
  <si>
    <r>
      <t xml:space="preserve">for greater accuracy a load cell calibrated to accuracy of </t>
    </r>
    <r>
      <rPr>
        <sz val="10"/>
        <rFont val="Symbol"/>
        <family val="1"/>
      </rPr>
      <t>£</t>
    </r>
    <r>
      <rPr>
        <sz val="10"/>
        <rFont val="Arial"/>
        <family val="2"/>
      </rPr>
      <t xml:space="preserve"> 2% of the applied load and equiped with spherical bearings </t>
    </r>
  </si>
  <si>
    <t>3.2.3</t>
  </si>
  <si>
    <t xml:space="preserve">load cell calibrated within six months of loading date and approved by Materials Lab </t>
  </si>
  <si>
    <t>804.11(g)(5)</t>
  </si>
  <si>
    <t>804.11(g)(7)</t>
  </si>
  <si>
    <t xml:space="preserve">Displacement instrumentation to be two dial gages or electronic readout gauges capable of .001” accuracy with 3” bearing on a smooth surface perpendicular to gauge stem travel </t>
  </si>
  <si>
    <t>804.11(g)(4)</t>
  </si>
  <si>
    <t>4.1.2</t>
  </si>
  <si>
    <t>4.4.2</t>
  </si>
  <si>
    <t>4.2.1</t>
  </si>
  <si>
    <t>loading</t>
  </si>
  <si>
    <t>Load to 3 times design value or until plunge occurs</t>
  </si>
  <si>
    <t>804.11(g)(1)</t>
  </si>
  <si>
    <t>apply loads in increments of 10 to 15% of design load with a constant time interval of 5 minutes or as otherwise specified, add load increments until continuous jacking is required to maintain the test load or until the specific capacity is reached, at which time stop the jacking</t>
  </si>
  <si>
    <t>5.6.2</t>
  </si>
  <si>
    <t>full test load to be removed in four approximately equal decrements with 5 minutes between decrements, final recovery recorded  so shape of rebound curve may be determined</t>
  </si>
  <si>
    <t>5.6.3</t>
  </si>
  <si>
    <t>readings</t>
  </si>
  <si>
    <t>P</t>
  </si>
  <si>
    <t>ACCEPTABLE or PLUNGING?</t>
  </si>
  <si>
    <t>3.2.2   3.2.5</t>
  </si>
  <si>
    <t>when required (long unbraced lengths), contractor to provide bracing or strengthening of test pile during driving or loading</t>
  </si>
  <si>
    <t>Test Pile Loading Details (Quick Method)</t>
  </si>
  <si>
    <t>804.05( c )(2)</t>
  </si>
  <si>
    <t>pile axial movements shall be measured and recorded to the 0.001"</t>
  </si>
  <si>
    <t>jacking system (hydraulic jack, hydraulic pump, &amp; pressure gage) shall be calibrated as a unit before each project  to an accuracy within 5% of the applied load over its complete ram travel range and the calibration report furnished</t>
  </si>
  <si>
    <t xml:space="preserve">calibration report sent to and approved by Materials Lab </t>
  </si>
  <si>
    <t>calibration report sent not sooner than 31 days before  loading (Khiet Ngo 6-22-08)</t>
  </si>
  <si>
    <r>
      <t xml:space="preserve">two parallel reference beams, one on each side of the test pile, independently supported and oriented to place their supports as far as practical from anchor piles and with clear distance of </t>
    </r>
    <r>
      <rPr>
        <sz val="10"/>
        <rFont val="Symbol"/>
        <family val="1"/>
      </rPr>
      <t>³</t>
    </r>
    <r>
      <rPr>
        <sz val="10"/>
        <rFont val="Arial"/>
        <family val="2"/>
      </rPr>
      <t xml:space="preserve"> 3D </t>
    </r>
    <r>
      <rPr>
        <sz val="10"/>
        <rFont val="Symbol"/>
        <family val="1"/>
      </rPr>
      <t>³</t>
    </r>
    <r>
      <rPr>
        <sz val="10"/>
        <rFont val="Arial"/>
        <family val="2"/>
      </rPr>
      <t xml:space="preserve"> 8' from test pile; </t>
    </r>
  </si>
  <si>
    <t xml:space="preserve">4.1.1 </t>
  </si>
  <si>
    <t>one dial gage mounted on each reference beam approximately equidistant from the center of and on opposite sides of the test pile with stems parallel to longitudinal axis of the pile and bearing on lugs firmly attached to the sides of the pile below the test plate (or equivalent mounting scheme)</t>
  </si>
  <si>
    <t>take readings of time, load, and settlement and record immediately at intervals specified, when max load applied take readings after jacking has stopped, except for final recovery</t>
  </si>
  <si>
    <t xml:space="preserve"> for final recovery record 30 minutes after movement essentially complete</t>
  </si>
  <si>
    <t>804.06(b)(3)</t>
  </si>
  <si>
    <t>new pile cushion unless otherwise permitted</t>
  </si>
  <si>
    <r>
      <t>correct hammer cushion material and thickness (</t>
    </r>
    <r>
      <rPr>
        <sz val="10"/>
        <rFont val="Symbol"/>
        <family val="1"/>
      </rPr>
      <t>³</t>
    </r>
    <r>
      <rPr>
        <sz val="10"/>
        <rFont val="Arial"/>
        <family val="2"/>
      </rPr>
      <t xml:space="preserve"> 75% original), [see submittal, PE checks hammer on ground]</t>
    </r>
  </si>
  <si>
    <t xml:space="preserve">correctly erect HQ approved test frame </t>
  </si>
  <si>
    <t>804.11(e)</t>
  </si>
  <si>
    <t>re-strike 1 day after initial driving</t>
  </si>
  <si>
    <t>re-strike</t>
  </si>
  <si>
    <t>re-stike</t>
  </si>
  <si>
    <t>restrike after 24 hours from loading if required by Geotechnical Section</t>
  </si>
  <si>
    <t>elastic movement at head = .1575"+ D/120</t>
  </si>
  <si>
    <t>Davisson Offset Limit Method</t>
  </si>
  <si>
    <t>"/ton</t>
  </si>
  <si>
    <t>Prestress pile data</t>
  </si>
  <si>
    <r>
      <t>A (in</t>
    </r>
    <r>
      <rPr>
        <vertAlign val="superscript"/>
        <sz val="10"/>
        <rFont val="Arial"/>
        <family val="2"/>
      </rPr>
      <t>2</t>
    </r>
    <r>
      <rPr>
        <sz val="10"/>
        <rFont val="Arial"/>
        <family val="0"/>
      </rPr>
      <t>)</t>
    </r>
  </si>
  <si>
    <t>b (in)</t>
  </si>
  <si>
    <t>E (psi)</t>
  </si>
  <si>
    <t>assume f'c = 6000, w=145,  AASHTO '96 8.7.1</t>
  </si>
  <si>
    <r>
      <t>E=w</t>
    </r>
    <r>
      <rPr>
        <vertAlign val="superscript"/>
        <sz val="10"/>
        <rFont val="Arial"/>
        <family val="2"/>
      </rPr>
      <t>1.5</t>
    </r>
    <r>
      <rPr>
        <sz val="10"/>
        <rFont val="Arial"/>
        <family val="0"/>
      </rPr>
      <t>*33(f'c)</t>
    </r>
    <r>
      <rPr>
        <vertAlign val="superscript"/>
        <sz val="10"/>
        <rFont val="Arial"/>
        <family val="2"/>
      </rPr>
      <t>.5</t>
    </r>
    <r>
      <rPr>
        <sz val="10"/>
        <rFont val="Arial"/>
        <family val="2"/>
      </rPr>
      <t>=</t>
    </r>
  </si>
  <si>
    <t>1-17-1995 Memo from Jimmy Little, use ultimate capacity as intersection of slope of flat portion of gross settlement curve and line tangent to steep portion of settlement curve with a slope of .05"/ton</t>
  </si>
  <si>
    <t>FHWA-HI-97-013, page 19-12, Davisson Offset Limit Method</t>
  </si>
  <si>
    <t>A =</t>
  </si>
  <si>
    <r>
      <t>Test Pile Dimension   (d</t>
    </r>
    <r>
      <rPr>
        <vertAlign val="subscript"/>
        <sz val="8"/>
        <rFont val="Arial"/>
        <family val="2"/>
      </rPr>
      <t>pile</t>
    </r>
    <r>
      <rPr>
        <sz val="8"/>
        <rFont val="Arial"/>
        <family val="2"/>
      </rPr>
      <t>)inches=</t>
    </r>
  </si>
  <si>
    <t xml:space="preserve">     L (ft) =</t>
  </si>
  <si>
    <r>
      <t>D</t>
    </r>
    <r>
      <rPr>
        <sz val="10"/>
        <rFont val="Arial"/>
        <family val="0"/>
      </rPr>
      <t xml:space="preserve"> = P</t>
    </r>
    <r>
      <rPr>
        <vertAlign val="subscript"/>
        <sz val="10"/>
        <rFont val="Arial"/>
        <family val="2"/>
      </rPr>
      <t>max</t>
    </r>
    <r>
      <rPr>
        <sz val="10"/>
        <rFont val="Arial"/>
        <family val="0"/>
      </rPr>
      <t>L/AE =</t>
    </r>
  </si>
  <si>
    <t>in</t>
  </si>
  <si>
    <t>psi</t>
  </si>
  <si>
    <r>
      <t>in</t>
    </r>
    <r>
      <rPr>
        <vertAlign val="superscript"/>
        <sz val="10"/>
        <rFont val="Arial"/>
        <family val="2"/>
      </rPr>
      <t>2</t>
    </r>
  </si>
  <si>
    <t>failing movement at head = .1575"+ D/120</t>
  </si>
  <si>
    <r>
      <t>Second point = FMAH + P</t>
    </r>
    <r>
      <rPr>
        <vertAlign val="subscript"/>
        <sz val="10"/>
        <rFont val="Arial"/>
        <family val="2"/>
      </rPr>
      <t>max</t>
    </r>
    <r>
      <rPr>
        <sz val="10"/>
        <rFont val="Arial"/>
        <family val="2"/>
      </rPr>
      <t>* slope</t>
    </r>
  </si>
  <si>
    <r>
      <t>determine control points to establish 0.05"/ton slope line assumes P</t>
    </r>
    <r>
      <rPr>
        <vertAlign val="subscript"/>
        <sz val="10"/>
        <rFont val="Arial"/>
        <family val="2"/>
      </rPr>
      <t>25</t>
    </r>
    <r>
      <rPr>
        <sz val="10"/>
        <rFont val="Arial"/>
        <family val="0"/>
      </rPr>
      <t xml:space="preserve"> tangent control point</t>
    </r>
  </si>
  <si>
    <r>
      <t>1) determine control points to establish elastic and Davisson failure line assuming P</t>
    </r>
    <r>
      <rPr>
        <vertAlign val="subscript"/>
        <sz val="10"/>
        <rFont val="Arial"/>
        <family val="2"/>
      </rPr>
      <t>5</t>
    </r>
    <r>
      <rPr>
        <sz val="10"/>
        <rFont val="Arial"/>
        <family val="0"/>
      </rPr>
      <t xml:space="preserve"> is last pure elastic deformation</t>
    </r>
  </si>
  <si>
    <t xml:space="preserve">2) determine control points to establish elastic and Davisson failure line assuming pure elastic shortening in end bearing equation on page 19-13 </t>
  </si>
  <si>
    <r>
      <t xml:space="preserve">Elastic second point = </t>
    </r>
    <r>
      <rPr>
        <sz val="10"/>
        <rFont val="Symbol"/>
        <family val="1"/>
      </rPr>
      <t>D</t>
    </r>
  </si>
  <si>
    <r>
      <t xml:space="preserve">Second point = FMAH + </t>
    </r>
    <r>
      <rPr>
        <sz val="10"/>
        <rFont val="Symbol"/>
        <family val="1"/>
      </rPr>
      <t>D</t>
    </r>
  </si>
  <si>
    <r>
      <t>D</t>
    </r>
    <r>
      <rPr>
        <sz val="10"/>
        <rFont val="Arial"/>
        <family val="0"/>
      </rPr>
      <t xml:space="preserve"> = P</t>
    </r>
    <r>
      <rPr>
        <vertAlign val="subscript"/>
        <sz val="10"/>
        <rFont val="Arial"/>
        <family val="2"/>
      </rPr>
      <t>max</t>
    </r>
    <r>
      <rPr>
        <sz val="10"/>
        <rFont val="Arial"/>
        <family val="2"/>
      </rPr>
      <t>(</t>
    </r>
    <r>
      <rPr>
        <sz val="10"/>
        <rFont val="Arial"/>
        <family val="0"/>
      </rPr>
      <t>L</t>
    </r>
    <r>
      <rPr>
        <vertAlign val="subscript"/>
        <sz val="10"/>
        <rFont val="Arial"/>
        <family val="2"/>
      </rPr>
      <t>1</t>
    </r>
    <r>
      <rPr>
        <sz val="10"/>
        <rFont val="Arial"/>
        <family val="0"/>
      </rPr>
      <t>+L</t>
    </r>
    <r>
      <rPr>
        <vertAlign val="subscript"/>
        <sz val="10"/>
        <rFont val="Arial"/>
        <family val="2"/>
      </rPr>
      <t>2</t>
    </r>
    <r>
      <rPr>
        <sz val="10"/>
        <rFont val="Arial"/>
        <family val="0"/>
      </rPr>
      <t>/2)/AE =</t>
    </r>
  </si>
  <si>
    <t>ft</t>
  </si>
  <si>
    <r>
      <t>L</t>
    </r>
    <r>
      <rPr>
        <vertAlign val="subscript"/>
        <sz val="10"/>
        <rFont val="Arial"/>
        <family val="2"/>
      </rPr>
      <t>1</t>
    </r>
    <r>
      <rPr>
        <sz val="10"/>
        <rFont val="Arial"/>
        <family val="0"/>
      </rPr>
      <t>=L-L</t>
    </r>
    <r>
      <rPr>
        <vertAlign val="subscript"/>
        <sz val="10"/>
        <rFont val="Arial"/>
        <family val="2"/>
      </rPr>
      <t>2</t>
    </r>
    <r>
      <rPr>
        <sz val="10"/>
        <rFont val="Arial"/>
        <family val="0"/>
      </rPr>
      <t xml:space="preserve"> =</t>
    </r>
  </si>
  <si>
    <r>
      <t>L2 = Elev</t>
    </r>
    <r>
      <rPr>
        <vertAlign val="subscript"/>
        <sz val="10"/>
        <rFont val="Arial"/>
        <family val="2"/>
      </rPr>
      <t>casing</t>
    </r>
    <r>
      <rPr>
        <sz val="10"/>
        <rFont val="Arial"/>
        <family val="0"/>
      </rPr>
      <t>-Elev</t>
    </r>
    <r>
      <rPr>
        <vertAlign val="subscript"/>
        <sz val="10"/>
        <rFont val="Arial"/>
        <family val="2"/>
      </rPr>
      <t>tip</t>
    </r>
    <r>
      <rPr>
        <sz val="10"/>
        <rFont val="Arial"/>
        <family val="0"/>
      </rPr>
      <t xml:space="preserve"> =</t>
    </r>
  </si>
  <si>
    <t xml:space="preserve">3) determine control points to establish elastic and Davisson failure line assuming pure elastic shortening above casing tip and linear amount to zero in friction length </t>
  </si>
  <si>
    <t>subject to pure ES</t>
  </si>
  <si>
    <t>subject to linear ES</t>
  </si>
  <si>
    <r>
      <t>1) determine control points to establish elastic and Davisson failure line assumes P</t>
    </r>
    <r>
      <rPr>
        <vertAlign val="subscript"/>
        <sz val="10"/>
        <rFont val="Arial"/>
        <family val="2"/>
      </rPr>
      <t>5</t>
    </r>
    <r>
      <rPr>
        <sz val="10"/>
        <rFont val="Arial"/>
        <family val="0"/>
      </rPr>
      <t xml:space="preserve"> is last pure elastic deformation</t>
    </r>
  </si>
  <si>
    <t>All three variations on the Davisson method on sample data yielded essentially the same values, but because method "1" was most conservative, that will be the one that is used in plotting</t>
  </si>
  <si>
    <r>
      <t>AVERAGE GROSS  MOVEMENT   [=AVE.READING(t</t>
    </r>
    <r>
      <rPr>
        <vertAlign val="subscript"/>
        <sz val="7"/>
        <rFont val="Arial"/>
        <family val="2"/>
      </rPr>
      <t>1</t>
    </r>
    <r>
      <rPr>
        <sz val="7"/>
        <rFont val="Arial"/>
        <family val="2"/>
      </rPr>
      <t>)-AVE.READING(t</t>
    </r>
    <r>
      <rPr>
        <vertAlign val="subscript"/>
        <sz val="7"/>
        <rFont val="Arial"/>
        <family val="2"/>
      </rPr>
      <t>0</t>
    </r>
    <r>
      <rPr>
        <sz val="7"/>
        <rFont val="Arial"/>
        <family val="2"/>
      </rPr>
      <t>)</t>
    </r>
    <r>
      <rPr>
        <sz val="7"/>
        <rFont val="Arial"/>
        <family val="2"/>
      </rPr>
      <t>]</t>
    </r>
  </si>
  <si>
    <t>113+50 Lt</t>
  </si>
  <si>
    <t>Pile Tip Elevation:</t>
  </si>
  <si>
    <t>Temp Casing Tip Elevation:</t>
  </si>
  <si>
    <t>AMA 3-12-09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</si>
</sst>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_);[Red]\(0.000\)"/>
    <numFmt numFmtId="167" formatCode="[$-409]h:mm:ss\ AM/PM"/>
    <numFmt numFmtId="168" formatCode="[$-409]h:mm\ AM/PM;@"/>
    <numFmt numFmtId="169" formatCode="0.0"/>
    <numFmt numFmtId="170" formatCode="[$-409]dddd\,\ mmmm\ dd\,\ yyyy"/>
    <numFmt numFmtId="171" formatCode="m/d/yy"/>
    <numFmt numFmtId="172" formatCode="0.00000000"/>
    <numFmt numFmtId="173" formatCode="0.00000"/>
    <numFmt numFmtId="174" formatCode="0.0000"/>
  </numFmts>
  <fonts count="55">
    <font>
      <sz val="10"/>
      <name val="Arial"/>
      <family val="0"/>
    </font>
    <font>
      <sz val="8"/>
      <name val="Arial"/>
      <family val="2"/>
    </font>
    <font>
      <sz val="7"/>
      <name val="Arial"/>
      <family val="2"/>
    </font>
    <font>
      <b/>
      <sz val="10"/>
      <name val="Arial"/>
      <family val="2"/>
    </font>
    <font>
      <sz val="10"/>
      <name val="Wingdings"/>
      <family val="0"/>
    </font>
    <font>
      <vertAlign val="subscript"/>
      <sz val="7"/>
      <name val="Arial"/>
      <family val="2"/>
    </font>
    <font>
      <b/>
      <sz val="8"/>
      <name val="Arial"/>
      <family val="2"/>
    </font>
    <font>
      <vertAlign val="subscript"/>
      <sz val="8"/>
      <name val="Arial"/>
      <family val="2"/>
    </font>
    <font>
      <sz val="6"/>
      <name val="Arial"/>
      <family val="2"/>
    </font>
    <font>
      <sz val="5"/>
      <name val="Arial"/>
      <family val="2"/>
    </font>
    <font>
      <u val="single"/>
      <sz val="10"/>
      <color indexed="12"/>
      <name val="Arial"/>
      <family val="2"/>
    </font>
    <font>
      <u val="single"/>
      <sz val="10"/>
      <color indexed="36"/>
      <name val="Arial"/>
      <family val="2"/>
    </font>
    <font>
      <vertAlign val="subscript"/>
      <sz val="10"/>
      <name val="Arial"/>
      <family val="2"/>
    </font>
    <font>
      <sz val="14"/>
      <name val="Arial"/>
      <family val="2"/>
    </font>
    <font>
      <sz val="10"/>
      <name val="Symbol"/>
      <family val="1"/>
    </font>
    <font>
      <sz val="8"/>
      <name val="Wingdings 2"/>
      <family val="1"/>
    </font>
    <font>
      <vertAlign val="superscript"/>
      <sz val="10"/>
      <name val="Arial"/>
      <family val="2"/>
    </font>
    <font>
      <sz val="10"/>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medium"/>
      <top style="thin"/>
      <bottom style="thin"/>
    </border>
    <border>
      <left style="thin"/>
      <right style="thin"/>
      <top style="thin"/>
      <bottom style="medium"/>
    </border>
    <border>
      <left>
        <color indexed="63"/>
      </left>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thin"/>
      <top style="thin"/>
      <bottom>
        <color indexed="63"/>
      </bottom>
    </border>
    <border>
      <left style="thin"/>
      <right style="medium"/>
      <top>
        <color indexed="63"/>
      </top>
      <bottom style="thin"/>
    </border>
    <border>
      <left style="thin"/>
      <right style="medium"/>
      <top style="thin"/>
      <bottom style="medium"/>
    </border>
    <border>
      <left>
        <color indexed="63"/>
      </left>
      <right style="thin"/>
      <top>
        <color indexed="63"/>
      </top>
      <bottom style="thin"/>
    </border>
    <border>
      <left style="medium"/>
      <right style="medium"/>
      <top>
        <color indexed="63"/>
      </top>
      <bottom style="medium"/>
    </border>
    <border>
      <left>
        <color indexed="63"/>
      </left>
      <right style="thin"/>
      <top style="thin"/>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color indexed="63"/>
      </bottom>
    </border>
    <border>
      <left style="thin"/>
      <right style="thin"/>
      <top style="thin"/>
      <bottom>
        <color indexed="63"/>
      </bottom>
    </border>
    <border>
      <left style="medium"/>
      <right style="thin"/>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style="thin"/>
      <top>
        <color indexed="63"/>
      </top>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0" fillId="0" borderId="0" xfId="0" applyBorder="1" applyAlignment="1">
      <alignment horizontal="left" vertical="center"/>
    </xf>
    <xf numFmtId="164" fontId="0" fillId="0" borderId="10" xfId="0" applyNumberFormat="1" applyBorder="1" applyAlignment="1">
      <alignment horizontal="center" vertical="center"/>
    </xf>
    <xf numFmtId="164" fontId="0" fillId="0" borderId="10" xfId="0" applyNumberFormat="1" applyBorder="1" applyAlignment="1">
      <alignment/>
    </xf>
    <xf numFmtId="164" fontId="0" fillId="0" borderId="0" xfId="0" applyNumberFormat="1" applyBorder="1" applyAlignment="1">
      <alignment/>
    </xf>
    <xf numFmtId="0" fontId="0" fillId="0" borderId="0" xfId="0" applyFill="1" applyBorder="1" applyAlignment="1">
      <alignment/>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1" fontId="0" fillId="0" borderId="0" xfId="0" applyNumberFormat="1" applyBorder="1" applyAlignment="1">
      <alignment/>
    </xf>
    <xf numFmtId="0" fontId="0" fillId="0" borderId="0" xfId="0" applyFill="1" applyBorder="1" applyAlignment="1" applyProtection="1">
      <alignment/>
      <protection/>
    </xf>
    <xf numFmtId="9" fontId="1" fillId="0" borderId="10" xfId="0" applyNumberFormat="1" applyFont="1" applyFill="1" applyBorder="1" applyAlignment="1">
      <alignment horizontal="center" vertical="center"/>
    </xf>
    <xf numFmtId="164" fontId="0" fillId="0" borderId="10" xfId="0" applyNumberFormat="1" applyBorder="1" applyAlignment="1" applyProtection="1">
      <alignment horizontal="center" vertical="center"/>
      <protection locked="0"/>
    </xf>
    <xf numFmtId="164" fontId="0" fillId="0" borderId="10" xfId="0" applyNumberFormat="1" applyBorder="1" applyAlignment="1" applyProtection="1">
      <alignment/>
      <protection locked="0"/>
    </xf>
    <xf numFmtId="164" fontId="0" fillId="0" borderId="0" xfId="0" applyNumberFormat="1" applyBorder="1" applyAlignment="1" applyProtection="1">
      <alignment/>
      <protection locked="0"/>
    </xf>
    <xf numFmtId="164" fontId="0" fillId="0" borderId="0" xfId="0" applyNumberFormat="1" applyBorder="1" applyAlignment="1" applyProtection="1">
      <alignment horizontal="center" vertical="center"/>
      <protection locked="0"/>
    </xf>
    <xf numFmtId="0" fontId="0" fillId="0" borderId="0" xfId="0" applyFill="1" applyAlignment="1">
      <alignment/>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164" fontId="2" fillId="0" borderId="0" xfId="0" applyNumberFormat="1" applyFont="1" applyAlignment="1" applyProtection="1">
      <alignment/>
      <protection/>
    </xf>
    <xf numFmtId="164" fontId="0" fillId="0" borderId="0" xfId="0" applyNumberFormat="1" applyAlignment="1" applyProtection="1">
      <alignment horizontal="center"/>
      <protection/>
    </xf>
    <xf numFmtId="164" fontId="8" fillId="0" borderId="0" xfId="0" applyNumberFormat="1" applyFont="1" applyAlignment="1" applyProtection="1">
      <alignment horizontal="right" vertical="center"/>
      <protection/>
    </xf>
    <xf numFmtId="0" fontId="6" fillId="33" borderId="0" xfId="0" applyFont="1" applyFill="1" applyBorder="1" applyAlignment="1" applyProtection="1">
      <alignment horizontal="center" vertical="center"/>
      <protection locked="0"/>
    </xf>
    <xf numFmtId="164" fontId="1" fillId="0" borderId="0" xfId="0" applyNumberFormat="1" applyFont="1" applyFill="1" applyBorder="1" applyAlignment="1" applyProtection="1">
      <alignment/>
      <protection/>
    </xf>
    <xf numFmtId="0" fontId="0" fillId="0" borderId="0" xfId="0" applyFont="1" applyFill="1" applyBorder="1" applyAlignment="1">
      <alignment/>
    </xf>
    <xf numFmtId="0" fontId="1" fillId="0" borderId="0" xfId="0" applyFont="1" applyFill="1" applyBorder="1" applyAlignment="1">
      <alignment horizontal="left" vertical="center"/>
    </xf>
    <xf numFmtId="0" fontId="6" fillId="0" borderId="0" xfId="0" applyFont="1" applyFill="1" applyBorder="1" applyAlignment="1" applyProtection="1">
      <alignment horizontal="center"/>
      <protection locked="0"/>
    </xf>
    <xf numFmtId="164" fontId="1" fillId="0" borderId="0" xfId="0" applyNumberFormat="1" applyFont="1" applyFill="1" applyBorder="1" applyAlignment="1" applyProtection="1">
      <alignment horizontal="center"/>
      <protection/>
    </xf>
    <xf numFmtId="164" fontId="1" fillId="0" borderId="0" xfId="0" applyNumberFormat="1" applyFont="1" applyFill="1" applyBorder="1" applyAlignment="1" applyProtection="1">
      <alignment horizontal="left" vertical="center"/>
      <protection/>
    </xf>
    <xf numFmtId="171" fontId="6" fillId="0" borderId="0" xfId="0" applyNumberFormat="1" applyFont="1" applyFill="1" applyBorder="1" applyAlignment="1" applyProtection="1">
      <alignment horizontal="center"/>
      <protection locked="0"/>
    </xf>
    <xf numFmtId="0" fontId="1" fillId="0" borderId="0" xfId="0" applyFont="1" applyFill="1" applyBorder="1" applyAlignment="1">
      <alignment horizontal="left" vertical="center"/>
    </xf>
    <xf numFmtId="164"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vertical="center"/>
      <protection locked="0"/>
    </xf>
    <xf numFmtId="0" fontId="0" fillId="0" borderId="0" xfId="0" applyFill="1" applyBorder="1" applyAlignment="1">
      <alignment horizontal="left" vertical="center"/>
    </xf>
    <xf numFmtId="164" fontId="9" fillId="0" borderId="0" xfId="0" applyNumberFormat="1" applyFont="1" applyAlignment="1" applyProtection="1">
      <alignment horizontal="right" vertical="center"/>
      <protection/>
    </xf>
    <xf numFmtId="0" fontId="0" fillId="0" borderId="0" xfId="0" applyFill="1" applyBorder="1" applyAlignment="1" applyProtection="1">
      <alignment horizontal="left" vertical="center"/>
      <protection locked="0"/>
    </xf>
    <xf numFmtId="164" fontId="0" fillId="0" borderId="0" xfId="0" applyNumberFormat="1" applyFill="1" applyAlignment="1" applyProtection="1">
      <alignment horizontal="center"/>
      <protection/>
    </xf>
    <xf numFmtId="164" fontId="3"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left" vertical="center"/>
      <protection locked="0"/>
    </xf>
    <xf numFmtId="164" fontId="0" fillId="0" borderId="0" xfId="0" applyNumberFormat="1" applyFill="1" applyBorder="1" applyAlignment="1" applyProtection="1">
      <alignment horizontal="center"/>
      <protection/>
    </xf>
    <xf numFmtId="0" fontId="1" fillId="0" borderId="11" xfId="0" applyFont="1" applyBorder="1" applyAlignment="1">
      <alignment horizontal="right" vertical="center"/>
    </xf>
    <xf numFmtId="1"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8" fillId="0" borderId="0" xfId="0" applyNumberFormat="1" applyFont="1" applyBorder="1" applyAlignment="1">
      <alignment horizontal="center" vertical="center"/>
    </xf>
    <xf numFmtId="0" fontId="0" fillId="0" borderId="0" xfId="0" applyAlignment="1">
      <alignment/>
    </xf>
    <xf numFmtId="164" fontId="0" fillId="0" borderId="0" xfId="0" applyNumberFormat="1" applyAlignment="1" applyProtection="1">
      <alignment/>
      <protection/>
    </xf>
    <xf numFmtId="0" fontId="0" fillId="0" borderId="0" xfId="0" applyBorder="1" applyAlignment="1">
      <alignment horizontal="right" vertical="center"/>
    </xf>
    <xf numFmtId="164" fontId="0" fillId="0" borderId="0" xfId="0" applyNumberFormat="1" applyAlignment="1">
      <alignment/>
    </xf>
    <xf numFmtId="0" fontId="6" fillId="33" borderId="0" xfId="0" applyFont="1" applyFill="1" applyAlignment="1" applyProtection="1">
      <alignment horizontal="center" vertical="center"/>
      <protection locked="0"/>
    </xf>
    <xf numFmtId="0" fontId="0" fillId="0" borderId="0" xfId="0" applyAlignment="1">
      <alignment horizontal="center" vertical="center"/>
    </xf>
    <xf numFmtId="0" fontId="0" fillId="0" borderId="17" xfId="0" applyBorder="1" applyAlignment="1">
      <alignment horizontal="center" vertical="center"/>
    </xf>
    <xf numFmtId="0" fontId="2" fillId="0" borderId="0" xfId="0" applyFont="1" applyBorder="1" applyAlignment="1">
      <alignment/>
    </xf>
    <xf numFmtId="0" fontId="1" fillId="33" borderId="0" xfId="0" applyFont="1" applyFill="1" applyBorder="1" applyAlignment="1" applyProtection="1">
      <alignment/>
      <protection locked="0"/>
    </xf>
    <xf numFmtId="164" fontId="0" fillId="33" borderId="10" xfId="0" applyNumberFormat="1" applyFill="1" applyBorder="1" applyAlignment="1" applyProtection="1">
      <alignment horizontal="center" vertical="center"/>
      <protection locked="0"/>
    </xf>
    <xf numFmtId="164" fontId="0" fillId="33" borderId="10" xfId="0" applyNumberFormat="1" applyFill="1" applyBorder="1" applyAlignment="1" applyProtection="1">
      <alignment/>
      <protection locked="0"/>
    </xf>
    <xf numFmtId="0" fontId="0" fillId="33" borderId="10" xfId="0" applyFill="1" applyBorder="1" applyAlignment="1" applyProtection="1">
      <alignment horizontal="center"/>
      <protection locked="0"/>
    </xf>
    <xf numFmtId="0" fontId="0" fillId="0" borderId="18" xfId="0" applyBorder="1" applyAlignment="1">
      <alignment horizontal="center" vertical="center"/>
    </xf>
    <xf numFmtId="0" fontId="1" fillId="0" borderId="0" xfId="0" applyFont="1" applyAlignment="1">
      <alignment vertical="center"/>
    </xf>
    <xf numFmtId="2" fontId="6" fillId="33" borderId="0" xfId="0" applyNumberFormat="1" applyFont="1" applyFill="1" applyAlignment="1" applyProtection="1">
      <alignment horizontal="center" vertical="center"/>
      <protection locked="0"/>
    </xf>
    <xf numFmtId="0" fontId="2" fillId="0" borderId="0" xfId="0" applyFont="1" applyFill="1" applyBorder="1" applyAlignment="1" applyProtection="1">
      <alignment horizontal="left"/>
      <protection/>
    </xf>
    <xf numFmtId="164" fontId="0" fillId="33" borderId="18" xfId="0" applyNumberFormat="1" applyFill="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12" xfId="0" applyFont="1" applyBorder="1" applyAlignment="1">
      <alignment horizontal="center" vertical="center"/>
    </xf>
    <xf numFmtId="164" fontId="0" fillId="0" borderId="20" xfId="0" applyNumberFormat="1" applyBorder="1" applyAlignment="1">
      <alignment horizontal="center" vertical="center"/>
    </xf>
    <xf numFmtId="164" fontId="0" fillId="0" borderId="20" xfId="0" applyNumberFormat="1" applyBorder="1" applyAlignment="1">
      <alignment/>
    </xf>
    <xf numFmtId="164" fontId="0" fillId="0" borderId="11" xfId="0" applyNumberFormat="1" applyBorder="1" applyAlignment="1">
      <alignment/>
    </xf>
    <xf numFmtId="164" fontId="0" fillId="0" borderId="20" xfId="0" applyNumberFormat="1" applyBorder="1" applyAlignment="1">
      <alignment horizontal="center"/>
    </xf>
    <xf numFmtId="0" fontId="0" fillId="0" borderId="21" xfId="0" applyBorder="1" applyAlignment="1">
      <alignment horizontal="center" vertical="center"/>
    </xf>
    <xf numFmtId="164" fontId="0" fillId="0" borderId="21" xfId="0" applyNumberFormat="1" applyBorder="1" applyAlignment="1">
      <alignment horizontal="center" vertical="center"/>
    </xf>
    <xf numFmtId="0" fontId="0" fillId="0" borderId="12" xfId="0" applyBorder="1" applyAlignment="1">
      <alignment horizontal="left" vertical="center"/>
    </xf>
    <xf numFmtId="164" fontId="0" fillId="0" borderId="22" xfId="0" applyNumberFormat="1" applyBorder="1" applyAlignment="1">
      <alignment horizontal="center" vertical="center"/>
    </xf>
    <xf numFmtId="0" fontId="2" fillId="0" borderId="0" xfId="0" applyFont="1" applyBorder="1" applyAlignment="1">
      <alignment horizontal="center" vertical="center"/>
    </xf>
    <xf numFmtId="164" fontId="0" fillId="0" borderId="18" xfId="0" applyNumberFormat="1" applyBorder="1" applyAlignment="1">
      <alignment horizontal="center" vertical="center"/>
    </xf>
    <xf numFmtId="164" fontId="0" fillId="33" borderId="18" xfId="0" applyNumberFormat="1" applyFill="1" applyBorder="1" applyAlignment="1">
      <alignment/>
    </xf>
    <xf numFmtId="164" fontId="0" fillId="33" borderId="10" xfId="0" applyNumberFormat="1" applyFill="1" applyBorder="1" applyAlignment="1">
      <alignment/>
    </xf>
    <xf numFmtId="164" fontId="0" fillId="0" borderId="11" xfId="0" applyNumberFormat="1" applyBorder="1" applyAlignment="1">
      <alignment horizontal="center" vertical="center"/>
    </xf>
    <xf numFmtId="9" fontId="0" fillId="0" borderId="0" xfId="0" applyNumberFormat="1" applyBorder="1" applyAlignment="1">
      <alignment horizontal="right" vertical="center"/>
    </xf>
    <xf numFmtId="1" fontId="0" fillId="0" borderId="0" xfId="0" applyNumberFormat="1" applyBorder="1" applyAlignment="1">
      <alignment horizontal="right" vertical="center"/>
    </xf>
    <xf numFmtId="164" fontId="0" fillId="0" borderId="0" xfId="0" applyNumberFormat="1" applyBorder="1" applyAlignment="1">
      <alignment horizontal="right" vertical="center"/>
    </xf>
    <xf numFmtId="2" fontId="6" fillId="33" borderId="0" xfId="0" applyNumberFormat="1" applyFont="1" applyFill="1" applyBorder="1" applyAlignment="1" applyProtection="1">
      <alignment horizontal="center" vertical="center"/>
      <protection locked="0"/>
    </xf>
    <xf numFmtId="164" fontId="0" fillId="0" borderId="10" xfId="0" applyNumberFormat="1" applyBorder="1" applyAlignment="1" applyProtection="1">
      <alignment horizontal="center" vertical="center"/>
      <protection/>
    </xf>
    <xf numFmtId="164" fontId="0" fillId="0" borderId="10" xfId="0" applyNumberFormat="1" applyBorder="1" applyAlignment="1" applyProtection="1">
      <alignment/>
      <protection/>
    </xf>
    <xf numFmtId="164" fontId="0" fillId="0" borderId="2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protection/>
    </xf>
    <xf numFmtId="164" fontId="0" fillId="0" borderId="20" xfId="0" applyNumberFormat="1" applyBorder="1" applyAlignment="1" applyProtection="1">
      <alignment/>
      <protection/>
    </xf>
    <xf numFmtId="1" fontId="0" fillId="0" borderId="0" xfId="0" applyNumberFormat="1" applyAlignment="1">
      <alignment/>
    </xf>
    <xf numFmtId="1" fontId="0" fillId="33" borderId="10" xfId="0" applyNumberFormat="1" applyFill="1" applyBorder="1" applyAlignment="1" applyProtection="1">
      <alignment horizontal="center" vertical="center"/>
      <protection locked="0"/>
    </xf>
    <xf numFmtId="164" fontId="0" fillId="0" borderId="18" xfId="0" applyNumberFormat="1" applyFont="1" applyBorder="1" applyAlignment="1" applyProtection="1">
      <alignment horizontal="center" vertical="center"/>
      <protection/>
    </xf>
    <xf numFmtId="0" fontId="8" fillId="0" borderId="0" xfId="0" applyFont="1" applyBorder="1" applyAlignment="1">
      <alignment/>
    </xf>
    <xf numFmtId="0" fontId="0" fillId="0" borderId="0" xfId="0" applyAlignment="1">
      <alignment horizontal="right"/>
    </xf>
    <xf numFmtId="173" fontId="0" fillId="0" borderId="0" xfId="0" applyNumberFormat="1" applyAlignment="1">
      <alignment/>
    </xf>
    <xf numFmtId="174" fontId="0" fillId="0" borderId="0" xfId="0" applyNumberFormat="1" applyAlignment="1">
      <alignment/>
    </xf>
    <xf numFmtId="172" fontId="0" fillId="0" borderId="0" xfId="0" applyNumberFormat="1" applyAlignment="1">
      <alignment horizontal="center"/>
    </xf>
    <xf numFmtId="0" fontId="0" fillId="0" borderId="0" xfId="0" applyAlignment="1">
      <alignment horizontal="center"/>
    </xf>
    <xf numFmtId="172" fontId="0" fillId="0" borderId="0" xfId="0" applyNumberFormat="1" applyAlignment="1">
      <alignment horizontal="left"/>
    </xf>
    <xf numFmtId="174" fontId="0" fillId="0" borderId="0" xfId="0" applyNumberFormat="1" applyAlignment="1">
      <alignment horizontal="center"/>
    </xf>
    <xf numFmtId="0" fontId="1" fillId="0" borderId="0" xfId="0" applyFont="1" applyAlignment="1">
      <alignment horizontal="right"/>
    </xf>
    <xf numFmtId="14" fontId="6" fillId="33" borderId="0"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13" fillId="0" borderId="24" xfId="0" applyFont="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textRotation="90"/>
    </xf>
    <xf numFmtId="0" fontId="0" fillId="0" borderId="28" xfId="0" applyBorder="1" applyAlignment="1">
      <alignment horizontal="center" vertical="center" textRotation="90"/>
    </xf>
    <xf numFmtId="0" fontId="1" fillId="0" borderId="28" xfId="0" applyFont="1" applyBorder="1" applyAlignment="1">
      <alignment/>
    </xf>
    <xf numFmtId="0" fontId="0" fillId="0" borderId="28" xfId="0" applyBorder="1" applyAlignment="1">
      <alignment horizontal="center" vertical="center" textRotation="90" wrapText="1"/>
    </xf>
    <xf numFmtId="0" fontId="0" fillId="0" borderId="14" xfId="0" applyFont="1" applyBorder="1" applyAlignment="1">
      <alignment horizontal="left" vertical="center" wrapText="1"/>
    </xf>
    <xf numFmtId="0" fontId="0" fillId="0" borderId="10" xfId="0" applyFont="1" applyFill="1" applyBorder="1" applyAlignment="1">
      <alignment horizontal="center" vertical="center"/>
    </xf>
    <xf numFmtId="0" fontId="0" fillId="0" borderId="29" xfId="0" applyBorder="1" applyAlignment="1">
      <alignment horizontal="center" vertical="center" textRotation="90"/>
    </xf>
    <xf numFmtId="0" fontId="0" fillId="0" borderId="21" xfId="0" applyFont="1" applyFill="1" applyBorder="1" applyAlignment="1">
      <alignment horizontal="center" vertical="center"/>
    </xf>
    <xf numFmtId="0" fontId="15" fillId="0" borderId="23" xfId="0" applyFont="1" applyBorder="1" applyAlignment="1">
      <alignment horizontal="center" vertical="center"/>
    </xf>
    <xf numFmtId="2" fontId="6" fillId="33" borderId="0" xfId="0" applyNumberFormat="1" applyFont="1" applyFill="1" applyAlignment="1">
      <alignment horizontal="center" vertical="center"/>
    </xf>
    <xf numFmtId="0" fontId="6" fillId="33" borderId="0" xfId="0" applyFont="1" applyFill="1" applyBorder="1" applyAlignment="1" applyProtection="1">
      <alignment horizontal="left" vertical="center"/>
      <protection locked="0"/>
    </xf>
    <xf numFmtId="0" fontId="1" fillId="0" borderId="0" xfId="0" applyFont="1" applyAlignment="1">
      <alignment horizontal="righ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0" fillId="0" borderId="0" xfId="0" applyFill="1" applyAlignment="1" applyProtection="1">
      <alignment horizontal="left" vertical="center"/>
      <protection locked="0"/>
    </xf>
    <xf numFmtId="0" fontId="0" fillId="33" borderId="0" xfId="0" applyFill="1" applyAlignment="1">
      <alignment/>
    </xf>
    <xf numFmtId="164" fontId="0" fillId="33" borderId="21" xfId="0" applyNumberFormat="1" applyFill="1" applyBorder="1" applyAlignment="1" applyProtection="1">
      <alignment horizontal="center" vertical="center"/>
      <protection locked="0"/>
    </xf>
    <xf numFmtId="164" fontId="0" fillId="0" borderId="19" xfId="0" applyNumberFormat="1" applyBorder="1" applyAlignment="1">
      <alignment horizontal="center" vertical="center"/>
    </xf>
    <xf numFmtId="0" fontId="0" fillId="0" borderId="18" xfId="0" applyFont="1" applyFill="1" applyBorder="1" applyAlignment="1">
      <alignment horizontal="center" vertical="center"/>
    </xf>
    <xf numFmtId="0" fontId="0" fillId="0" borderId="30" xfId="0" applyBorder="1" applyAlignment="1">
      <alignment horizontal="center" vertical="center" textRotation="90"/>
    </xf>
    <xf numFmtId="0" fontId="0" fillId="0" borderId="14" xfId="0" applyNumberFormat="1"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14" xfId="0" applyFont="1" applyBorder="1" applyAlignment="1">
      <alignment vertical="center" wrapText="1"/>
    </xf>
    <xf numFmtId="0" fontId="0" fillId="0" borderId="34" xfId="0" applyFont="1" applyBorder="1" applyAlignment="1">
      <alignment vertical="center"/>
    </xf>
    <xf numFmtId="0" fontId="0" fillId="0" borderId="14" xfId="0" applyFont="1" applyBorder="1" applyAlignment="1">
      <alignment vertical="center"/>
    </xf>
    <xf numFmtId="0" fontId="1" fillId="0" borderId="28" xfId="0" applyFont="1" applyBorder="1" applyAlignment="1">
      <alignment horizontal="center" vertical="center"/>
    </xf>
    <xf numFmtId="0" fontId="1" fillId="0" borderId="35" xfId="0" applyFont="1" applyBorder="1" applyAlignment="1">
      <alignment horizontal="center" vertical="center"/>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Border="1" applyAlignment="1">
      <alignment horizontal="center"/>
    </xf>
    <xf numFmtId="0" fontId="0" fillId="0" borderId="0" xfId="0" applyAlignment="1">
      <alignment horizontal="center" vertical="center" textRotation="90"/>
    </xf>
    <xf numFmtId="0" fontId="14" fillId="0" borderId="0" xfId="0" applyFont="1" applyAlignment="1">
      <alignment/>
    </xf>
    <xf numFmtId="0" fontId="6" fillId="33" borderId="0" xfId="0" applyFont="1" applyFill="1" applyBorder="1" applyAlignment="1">
      <alignment horizontal="center" vertical="center"/>
    </xf>
    <xf numFmtId="2" fontId="0" fillId="0" borderId="0" xfId="0" applyNumberFormat="1" applyAlignment="1">
      <alignment/>
    </xf>
    <xf numFmtId="0" fontId="0" fillId="33" borderId="0" xfId="0" applyFill="1" applyBorder="1" applyAlignment="1">
      <alignment horizontal="left" vertical="center"/>
    </xf>
    <xf numFmtId="0" fontId="0" fillId="33" borderId="0" xfId="0" applyFill="1" applyAlignment="1" applyProtection="1">
      <alignment/>
      <protection locked="0"/>
    </xf>
    <xf numFmtId="1" fontId="0" fillId="0" borderId="39" xfId="0" applyNumberFormat="1" applyBorder="1" applyAlignment="1">
      <alignment horizontal="center" vertical="center"/>
    </xf>
    <xf numFmtId="1" fontId="0" fillId="0" borderId="18" xfId="0" applyNumberFormat="1" applyBorder="1" applyAlignment="1">
      <alignment horizontal="center" vertical="center"/>
    </xf>
    <xf numFmtId="0" fontId="6" fillId="33" borderId="0"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1" fontId="0" fillId="0" borderId="40" xfId="0" applyNumberFormat="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14" fontId="6" fillId="33" borderId="0"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168" fontId="6" fillId="33" borderId="0"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indent="1"/>
      <protection locked="0"/>
    </xf>
    <xf numFmtId="0" fontId="0" fillId="0" borderId="0" xfId="0" applyAlignment="1" applyProtection="1">
      <alignment horizontal="left" vertical="center" indent="1"/>
      <protection locked="0"/>
    </xf>
    <xf numFmtId="0" fontId="2" fillId="0" borderId="42" xfId="0" applyFont="1" applyBorder="1" applyAlignment="1">
      <alignment horizontal="center" vertical="center"/>
    </xf>
    <xf numFmtId="0" fontId="0" fillId="0" borderId="42" xfId="0" applyBorder="1" applyAlignment="1">
      <alignment horizontal="center" vertical="center"/>
    </xf>
    <xf numFmtId="1" fontId="0" fillId="0" borderId="10" xfId="0" applyNumberFormat="1" applyBorder="1" applyAlignment="1">
      <alignment horizontal="center" vertical="center"/>
    </xf>
    <xf numFmtId="0" fontId="0" fillId="0" borderId="43" xfId="0" applyBorder="1" applyAlignment="1">
      <alignment horizontal="center" vertical="center"/>
    </xf>
    <xf numFmtId="1" fontId="0" fillId="0" borderId="19" xfId="0" applyNumberFormat="1" applyBorder="1" applyAlignment="1">
      <alignment horizontal="center" vertical="center"/>
    </xf>
    <xf numFmtId="9" fontId="0" fillId="0" borderId="10" xfId="0" applyNumberFormat="1" applyFill="1" applyBorder="1" applyAlignment="1">
      <alignment horizontal="center" vertical="center"/>
    </xf>
    <xf numFmtId="164" fontId="6" fillId="0" borderId="0" xfId="0" applyNumberFormat="1" applyFont="1" applyFill="1" applyBorder="1" applyAlignment="1" applyProtection="1">
      <alignment horizontal="center"/>
      <protection locked="0"/>
    </xf>
    <xf numFmtId="164" fontId="0" fillId="0" borderId="0" xfId="0" applyNumberFormat="1" applyAlignment="1" applyProtection="1">
      <alignment horizontal="center"/>
      <protection/>
    </xf>
    <xf numFmtId="9" fontId="0" fillId="0" borderId="10" xfId="0" applyNumberFormat="1" applyBorder="1" applyAlignment="1">
      <alignment horizontal="center" vertical="center"/>
    </xf>
    <xf numFmtId="0" fontId="1" fillId="0" borderId="0" xfId="0" applyFont="1" applyBorder="1" applyAlignment="1">
      <alignment horizontal="right" vertical="center"/>
    </xf>
    <xf numFmtId="0" fontId="0" fillId="0" borderId="0" xfId="0" applyAlignment="1">
      <alignment horizontal="center" vertical="center"/>
    </xf>
    <xf numFmtId="0" fontId="1" fillId="0" borderId="0" xfId="0" applyFont="1" applyBorder="1" applyAlignment="1">
      <alignment horizontal="left" vertical="center"/>
    </xf>
    <xf numFmtId="0" fontId="0" fillId="0" borderId="0" xfId="0" applyAlignment="1">
      <alignment horizontal="left" vertical="center"/>
    </xf>
    <xf numFmtId="0" fontId="1" fillId="0" borderId="0" xfId="0" applyFont="1" applyBorder="1" applyAlignment="1">
      <alignment horizontal="left" vertical="center"/>
    </xf>
    <xf numFmtId="164" fontId="1" fillId="0" borderId="0" xfId="0" applyNumberFormat="1" applyFont="1" applyAlignment="1" applyProtection="1">
      <alignment horizontal="left" vertical="center"/>
      <protection/>
    </xf>
    <xf numFmtId="0" fontId="0" fillId="0" borderId="0" xfId="0" applyAlignment="1">
      <alignment horizontal="right" vertical="center"/>
    </xf>
    <xf numFmtId="164" fontId="1" fillId="0" borderId="0" xfId="0" applyNumberFormat="1" applyFont="1" applyAlignment="1" applyProtection="1">
      <alignment horizontal="right" vertical="center"/>
      <protection/>
    </xf>
    <xf numFmtId="0" fontId="1" fillId="0" borderId="0" xfId="0" applyFont="1" applyAlignment="1">
      <alignment horizontal="center" vertical="center"/>
    </xf>
    <xf numFmtId="0" fontId="2" fillId="0" borderId="39" xfId="0" applyFont="1" applyBorder="1" applyAlignment="1">
      <alignment horizontal="center" vertical="center" textRotation="90" wrapText="1"/>
    </xf>
    <xf numFmtId="0" fontId="0" fillId="0" borderId="19" xfId="0" applyBorder="1" applyAlignment="1">
      <alignment horizontal="center" vertical="center" textRotation="90" wrapText="1"/>
    </xf>
    <xf numFmtId="14" fontId="6" fillId="33" borderId="0" xfId="0" applyNumberFormat="1" applyFont="1" applyFill="1" applyAlignment="1" applyProtection="1">
      <alignment horizontal="center" vertical="center"/>
      <protection locked="0"/>
    </xf>
    <xf numFmtId="0" fontId="1" fillId="33" borderId="0" xfId="0" applyFont="1" applyFill="1" applyAlignment="1">
      <alignment horizontal="center" vertical="center"/>
    </xf>
    <xf numFmtId="0" fontId="2" fillId="0" borderId="44" xfId="0" applyFont="1" applyBorder="1" applyAlignment="1">
      <alignment horizontal="center" vertical="center" wrapText="1"/>
    </xf>
    <xf numFmtId="0" fontId="0" fillId="0" borderId="45" xfId="0" applyBorder="1" applyAlignment="1">
      <alignment horizontal="center" vertical="center" wrapText="1"/>
    </xf>
    <xf numFmtId="0" fontId="2" fillId="0" borderId="46" xfId="0" applyFont="1" applyBorder="1" applyAlignment="1">
      <alignment horizontal="center" vertical="center" textRotation="90"/>
    </xf>
    <xf numFmtId="0" fontId="0" fillId="0" borderId="43" xfId="0" applyBorder="1" applyAlignment="1">
      <alignment horizontal="center" vertical="center" textRotation="90"/>
    </xf>
    <xf numFmtId="0" fontId="2" fillId="0" borderId="39" xfId="0" applyFont="1" applyBorder="1" applyAlignment="1">
      <alignment horizontal="center" vertical="center" wrapText="1"/>
    </xf>
    <xf numFmtId="0" fontId="0" fillId="0" borderId="19" xfId="0" applyBorder="1" applyAlignment="1">
      <alignment horizontal="center" vertical="center" wrapText="1"/>
    </xf>
    <xf numFmtId="0" fontId="2" fillId="0" borderId="47" xfId="0" applyFont="1" applyBorder="1" applyAlignment="1">
      <alignment horizontal="center" vertical="center" textRotation="90"/>
    </xf>
    <xf numFmtId="0" fontId="0" fillId="0" borderId="19" xfId="0" applyBorder="1" applyAlignment="1">
      <alignment horizontal="center" vertical="center" textRotation="90"/>
    </xf>
    <xf numFmtId="0" fontId="0" fillId="0" borderId="0" xfId="0" applyFill="1" applyBorder="1"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wrapText="1"/>
    </xf>
    <xf numFmtId="0" fontId="2" fillId="0" borderId="48" xfId="0" applyFont="1" applyBorder="1" applyAlignment="1">
      <alignment horizontal="center" vertical="center" textRotation="90" wrapText="1"/>
    </xf>
    <xf numFmtId="0" fontId="0" fillId="0" borderId="49" xfId="0" applyBorder="1" applyAlignment="1">
      <alignment horizontal="center" vertical="center" textRotation="90" wrapText="1"/>
    </xf>
    <xf numFmtId="0" fontId="1" fillId="0" borderId="0" xfId="0" applyFont="1" applyAlignment="1">
      <alignment horizontal="right" vertical="center"/>
    </xf>
    <xf numFmtId="0" fontId="0" fillId="0" borderId="45" xfId="0" applyBorder="1" applyAlignment="1">
      <alignment vertical="center" wrapText="1"/>
    </xf>
    <xf numFmtId="0" fontId="2" fillId="0" borderId="39" xfId="0" applyFont="1" applyBorder="1" applyAlignment="1">
      <alignment horizontal="center" vertical="center" textRotation="90"/>
    </xf>
    <xf numFmtId="0" fontId="2" fillId="0" borderId="39" xfId="0" applyFont="1" applyBorder="1" applyAlignment="1">
      <alignment/>
    </xf>
    <xf numFmtId="0" fontId="0" fillId="0" borderId="19" xfId="0" applyBorder="1" applyAlignment="1">
      <alignment/>
    </xf>
    <xf numFmtId="0" fontId="0" fillId="0" borderId="0" xfId="0" applyAlignment="1" applyProtection="1">
      <alignment horizontal="center" vertical="center"/>
      <protection locked="0"/>
    </xf>
    <xf numFmtId="0" fontId="0" fillId="0" borderId="19" xfId="0" applyBorder="1" applyAlignment="1">
      <alignment horizontal="center" vertical="center"/>
    </xf>
    <xf numFmtId="0" fontId="0" fillId="0" borderId="50" xfId="0" applyBorder="1" applyAlignment="1">
      <alignment horizontal="center" vertical="center"/>
    </xf>
    <xf numFmtId="3" fontId="0" fillId="0" borderId="0" xfId="0" applyNumberFormat="1" applyAlignment="1">
      <alignment horizontal="right"/>
    </xf>
    <xf numFmtId="0" fontId="0" fillId="0" borderId="0" xfId="0" applyAlignment="1">
      <alignment/>
    </xf>
    <xf numFmtId="3" fontId="0" fillId="0" borderId="0" xfId="0" applyNumberFormat="1" applyAlignment="1">
      <alignment horizontal="center" vertical="center" textRotation="90"/>
    </xf>
    <xf numFmtId="0" fontId="0" fillId="0" borderId="0" xfId="0" applyAlignment="1">
      <alignment horizontal="center" vertical="center" textRotation="90"/>
    </xf>
    <xf numFmtId="0" fontId="6" fillId="33" borderId="0" xfId="0" applyFont="1" applyFill="1" applyAlignment="1" applyProtection="1">
      <alignment horizontal="center" vertical="center"/>
      <protection locked="0"/>
    </xf>
    <xf numFmtId="0" fontId="0" fillId="0" borderId="30" xfId="0" applyBorder="1" applyAlignment="1">
      <alignment horizontal="center" vertical="center" textRotation="90"/>
    </xf>
    <xf numFmtId="0" fontId="0" fillId="0" borderId="27" xfId="0" applyBorder="1" applyAlignment="1">
      <alignment horizontal="center" vertical="center" textRotation="90"/>
    </xf>
    <xf numFmtId="0" fontId="0" fillId="0" borderId="28" xfId="0" applyBorder="1" applyAlignment="1">
      <alignment horizontal="center" vertical="center" textRotation="90"/>
    </xf>
    <xf numFmtId="0" fontId="0" fillId="0" borderId="28" xfId="0" applyBorder="1" applyAlignment="1">
      <alignment horizontal="center" vertical="center" textRotation="90" wrapText="1"/>
    </xf>
    <xf numFmtId="0" fontId="0" fillId="0" borderId="51" xfId="0" applyBorder="1" applyAlignment="1">
      <alignment horizontal="center" vertical="center" textRotation="90"/>
    </xf>
    <xf numFmtId="0" fontId="2" fillId="0" borderId="0" xfId="0" applyFont="1" applyBorder="1" applyAlignment="1">
      <alignment horizontal="center" vertical="center"/>
    </xf>
    <xf numFmtId="0" fontId="0" fillId="0" borderId="0"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TEST PILE DEFLECTION CURVE</a:t>
            </a:r>
          </a:p>
        </c:rich>
      </c:tx>
      <c:layout>
        <c:manualLayout>
          <c:xMode val="factor"/>
          <c:yMode val="factor"/>
          <c:x val="-0.001"/>
          <c:y val="-0.00125"/>
        </c:manualLayout>
      </c:layout>
      <c:spPr>
        <a:noFill/>
        <a:ln>
          <a:noFill/>
        </a:ln>
      </c:spPr>
    </c:title>
    <c:plotArea>
      <c:layout>
        <c:manualLayout>
          <c:xMode val="edge"/>
          <c:yMode val="edge"/>
          <c:x val="0.045"/>
          <c:y val="0.0975"/>
          <c:w val="0.948"/>
          <c:h val="0.7855"/>
        </c:manualLayout>
      </c:layout>
      <c:scatterChart>
        <c:scatterStyle val="smoothMarker"/>
        <c:varyColors val="0"/>
        <c:ser>
          <c:idx val="0"/>
          <c:order val="0"/>
          <c:tx>
            <c:v>Loading Curve Data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Data!$E$63:$E$88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Data!$F$63:$F$88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1"/>
        </c:ser>
        <c:ser>
          <c:idx val="2"/>
          <c:order val="1"/>
          <c:tx>
            <c:v>Rebound Curve Data  </c:v>
          </c:tx>
          <c:spPr>
            <a:ln w="127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Data!$E$89:$E$93</c:f>
              <c:numCache>
                <c:ptCount val="5"/>
                <c:pt idx="0">
                  <c:v>0</c:v>
                </c:pt>
                <c:pt idx="1">
                  <c:v>0</c:v>
                </c:pt>
                <c:pt idx="2">
                  <c:v>0</c:v>
                </c:pt>
                <c:pt idx="3">
                  <c:v>0</c:v>
                </c:pt>
                <c:pt idx="4">
                  <c:v>0</c:v>
                </c:pt>
              </c:numCache>
            </c:numRef>
          </c:xVal>
          <c:yVal>
            <c:numRef>
              <c:f>Data!$F$89:$F$93</c:f>
              <c:numCache>
                <c:ptCount val="5"/>
                <c:pt idx="0">
                  <c:v>0</c:v>
                </c:pt>
                <c:pt idx="1">
                  <c:v>0</c:v>
                </c:pt>
                <c:pt idx="2">
                  <c:v>0</c:v>
                </c:pt>
                <c:pt idx="3">
                  <c:v>0</c:v>
                </c:pt>
                <c:pt idx="4">
                  <c:v>0</c:v>
                </c:pt>
              </c:numCache>
            </c:numRef>
          </c:yVal>
          <c:smooth val="1"/>
        </c:ser>
        <c:ser>
          <c:idx val="1"/>
          <c:order val="2"/>
          <c:tx>
            <c:v>0.05 Tons / Inch Slope</c:v>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3366FF"/>
                </a:solidFill>
              </a:ln>
            </c:spPr>
          </c:marker>
          <c:xVal>
            <c:numRef>
              <c:f>Data!$E$97:$E$98</c:f>
              <c:numCache>
                <c:ptCount val="2"/>
                <c:pt idx="0">
                  <c:v>0</c:v>
                </c:pt>
                <c:pt idx="1">
                  <c:v>0</c:v>
                </c:pt>
              </c:numCache>
            </c:numRef>
          </c:xVal>
          <c:yVal>
            <c:numRef>
              <c:f>Data!$F$97:$F$98</c:f>
              <c:numCache>
                <c:ptCount val="2"/>
                <c:pt idx="0">
                  <c:v>0</c:v>
                </c:pt>
                <c:pt idx="1">
                  <c:v>0</c:v>
                </c:pt>
              </c:numCache>
            </c:numRef>
          </c:yVal>
          <c:smooth val="1"/>
        </c:ser>
        <c:ser>
          <c:idx val="3"/>
          <c:order val="3"/>
          <c:tx>
            <c:v>Elastic Curve Curve</c:v>
          </c:tx>
          <c:spPr>
            <a:ln w="3175">
              <a:solidFill>
                <a:srgbClr val="FFCC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CC00"/>
                </a:solidFill>
              </a:ln>
            </c:spPr>
          </c:marker>
          <c:xVal>
            <c:numRef>
              <c:f>Data!$H$104:$H$105</c:f>
              <c:numCache>
                <c:ptCount val="2"/>
                <c:pt idx="0">
                  <c:v>0</c:v>
                </c:pt>
                <c:pt idx="1">
                  <c:v>0</c:v>
                </c:pt>
              </c:numCache>
            </c:numRef>
          </c:xVal>
          <c:yVal>
            <c:numRef>
              <c:f>Data!$I$104:$I$105</c:f>
              <c:numCache>
                <c:ptCount val="2"/>
                <c:pt idx="0">
                  <c:v>0</c:v>
                </c:pt>
                <c:pt idx="1">
                  <c:v>0</c:v>
                </c:pt>
              </c:numCache>
            </c:numRef>
          </c:yVal>
          <c:smooth val="1"/>
        </c:ser>
        <c:ser>
          <c:idx val="4"/>
          <c:order val="4"/>
          <c:tx>
            <c:v>Davisson Curve</c:v>
          </c:tx>
          <c:spPr>
            <a:ln w="3175">
              <a:solidFill>
                <a:srgbClr val="FF66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FF6600"/>
                </a:solidFill>
              </a:ln>
            </c:spPr>
          </c:marker>
          <c:xVal>
            <c:numRef>
              <c:f>Data!$H$106:$H$107</c:f>
              <c:numCache>
                <c:ptCount val="2"/>
                <c:pt idx="0">
                  <c:v>0</c:v>
                </c:pt>
                <c:pt idx="1">
                  <c:v>0</c:v>
                </c:pt>
              </c:numCache>
            </c:numRef>
          </c:xVal>
          <c:yVal>
            <c:numRef>
              <c:f>Data!$I$106:$I$107</c:f>
              <c:numCache>
                <c:ptCount val="2"/>
                <c:pt idx="0">
                  <c:v>-0.1575</c:v>
                </c:pt>
                <c:pt idx="1">
                  <c:v>0</c:v>
                </c:pt>
              </c:numCache>
            </c:numRef>
          </c:yVal>
          <c:smooth val="1"/>
        </c:ser>
        <c:axId val="31522904"/>
        <c:axId val="15270681"/>
      </c:scatterChart>
      <c:valAx>
        <c:axId val="315229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 (TONS)</a:t>
                </a:r>
              </a:p>
            </c:rich>
          </c:tx>
          <c:layout>
            <c:manualLayout>
              <c:xMode val="factor"/>
              <c:yMode val="factor"/>
              <c:x val="-0.0057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5270681"/>
        <c:crosses val="autoZero"/>
        <c:crossBetween val="midCat"/>
        <c:dispUnits/>
      </c:valAx>
      <c:valAx>
        <c:axId val="152706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 (INCHES)  </a:t>
                </a:r>
              </a:p>
            </c:rich>
          </c:tx>
          <c:layout>
            <c:manualLayout>
              <c:xMode val="factor"/>
              <c:yMode val="factor"/>
              <c:x val="0.000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22904"/>
        <c:crosses val="autoZero"/>
        <c:crossBetween val="midCat"/>
        <c:dispUnits/>
      </c:valAx>
      <c:spPr>
        <a:noFill/>
        <a:ln w="12700">
          <a:solidFill>
            <a:srgbClr val="000000"/>
          </a:solidFill>
        </a:ln>
      </c:spPr>
    </c:plotArea>
    <c:legend>
      <c:legendPos val="r"/>
      <c:layout>
        <c:manualLayout>
          <c:xMode val="edge"/>
          <c:yMode val="edge"/>
          <c:x val="0.0855"/>
          <c:y val="0.95625"/>
          <c:w val="0.9145"/>
          <c:h val="0.03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TEST PILE DEFLECTION CURVE</a:t>
            </a:r>
          </a:p>
        </c:rich>
      </c:tx>
      <c:layout>
        <c:manualLayout>
          <c:xMode val="factor"/>
          <c:yMode val="factor"/>
          <c:x val="-0.001"/>
          <c:y val="-0.00125"/>
        </c:manualLayout>
      </c:layout>
      <c:spPr>
        <a:noFill/>
        <a:ln>
          <a:noFill/>
        </a:ln>
      </c:spPr>
    </c:title>
    <c:plotArea>
      <c:layout>
        <c:manualLayout>
          <c:xMode val="edge"/>
          <c:yMode val="edge"/>
          <c:x val="0.045"/>
          <c:y val="0.11125"/>
          <c:w val="0.94825"/>
          <c:h val="0.77175"/>
        </c:manualLayout>
      </c:layout>
      <c:scatterChart>
        <c:scatterStyle val="smoothMarker"/>
        <c:varyColors val="0"/>
        <c:ser>
          <c:idx val="0"/>
          <c:order val="0"/>
          <c:tx>
            <c:v>Loading Curve Data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'Sample Data '!$E$63:$E$88</c:f>
              <c:numCache>
                <c:ptCount val="26"/>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pt idx="24">
                  <c:v>360</c:v>
                </c:pt>
                <c:pt idx="25">
                  <c:v>375</c:v>
                </c:pt>
              </c:numCache>
            </c:numRef>
          </c:xVal>
          <c:yVal>
            <c:numRef>
              <c:f>'Sample Data '!$F$63:$F$88</c:f>
              <c:numCache>
                <c:ptCount val="26"/>
                <c:pt idx="0">
                  <c:v>0</c:v>
                </c:pt>
                <c:pt idx="1">
                  <c:v>-0.004999999999999893</c:v>
                </c:pt>
                <c:pt idx="2">
                  <c:v>-0.010000000000000009</c:v>
                </c:pt>
                <c:pt idx="3">
                  <c:v>-0.015000000000000124</c:v>
                </c:pt>
                <c:pt idx="4">
                  <c:v>-0.020000000000000018</c:v>
                </c:pt>
                <c:pt idx="5">
                  <c:v>-0.030000000000000027</c:v>
                </c:pt>
                <c:pt idx="6">
                  <c:v>-0.040000000000000036</c:v>
                </c:pt>
                <c:pt idx="7">
                  <c:v>-0.050000000000000044</c:v>
                </c:pt>
                <c:pt idx="8">
                  <c:v>-0.06499999999999995</c:v>
                </c:pt>
                <c:pt idx="9">
                  <c:v>-0.08000000000000007</c:v>
                </c:pt>
                <c:pt idx="10">
                  <c:v>-0.0950000000000002</c:v>
                </c:pt>
                <c:pt idx="11">
                  <c:v>-0.11500000000000021</c:v>
                </c:pt>
                <c:pt idx="12">
                  <c:v>-0.135</c:v>
                </c:pt>
                <c:pt idx="13">
                  <c:v>-0.15500000000000003</c:v>
                </c:pt>
                <c:pt idx="14">
                  <c:v>-0.18000000000000016</c:v>
                </c:pt>
                <c:pt idx="15">
                  <c:v>-0.20500000000000007</c:v>
                </c:pt>
                <c:pt idx="16">
                  <c:v>-0.22999999999999998</c:v>
                </c:pt>
                <c:pt idx="17">
                  <c:v>-0.2549999999999999</c:v>
                </c:pt>
                <c:pt idx="18">
                  <c:v>-0.28500000000000014</c:v>
                </c:pt>
                <c:pt idx="19">
                  <c:v>-0.31499999999999995</c:v>
                </c:pt>
                <c:pt idx="20">
                  <c:v>-0.3450000000000002</c:v>
                </c:pt>
                <c:pt idx="21">
                  <c:v>-0.3999999999999999</c:v>
                </c:pt>
                <c:pt idx="22">
                  <c:v>-0.4750000000000001</c:v>
                </c:pt>
                <c:pt idx="23">
                  <c:v>-0.5750000000000002</c:v>
                </c:pt>
                <c:pt idx="24">
                  <c:v>-0.8999999999999999</c:v>
                </c:pt>
                <c:pt idx="25">
                  <c:v>-1.4049999999999998</c:v>
                </c:pt>
              </c:numCache>
            </c:numRef>
          </c:yVal>
          <c:smooth val="1"/>
        </c:ser>
        <c:ser>
          <c:idx val="2"/>
          <c:order val="1"/>
          <c:tx>
            <c:v>Rebound Curve Data  </c:v>
          </c:tx>
          <c:spPr>
            <a:ln w="127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'Sample Data '!$E$89:$E$93</c:f>
              <c:numCache>
                <c:ptCount val="5"/>
                <c:pt idx="0">
                  <c:v>375</c:v>
                </c:pt>
                <c:pt idx="1">
                  <c:v>281.25</c:v>
                </c:pt>
                <c:pt idx="2">
                  <c:v>187.5</c:v>
                </c:pt>
                <c:pt idx="3">
                  <c:v>93.75</c:v>
                </c:pt>
                <c:pt idx="4">
                  <c:v>0</c:v>
                </c:pt>
              </c:numCache>
            </c:numRef>
          </c:xVal>
          <c:yVal>
            <c:numRef>
              <c:f>'Sample Data '!$F$89:$F$93</c:f>
              <c:numCache>
                <c:ptCount val="5"/>
                <c:pt idx="0">
                  <c:v>-1.4049999999999998</c:v>
                </c:pt>
                <c:pt idx="1">
                  <c:v>-0.5</c:v>
                </c:pt>
                <c:pt idx="2">
                  <c:v>-0.20000000000000018</c:v>
                </c:pt>
                <c:pt idx="3">
                  <c:v>-0.07000000000000006</c:v>
                </c:pt>
                <c:pt idx="4">
                  <c:v>-0.026000000000000023</c:v>
                </c:pt>
              </c:numCache>
            </c:numRef>
          </c:yVal>
          <c:smooth val="1"/>
        </c:ser>
        <c:ser>
          <c:idx val="1"/>
          <c:order val="2"/>
          <c:tx>
            <c:v>0.05 Tons / Inch slope</c:v>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3366FF"/>
                </a:solidFill>
              </a:ln>
            </c:spPr>
          </c:marker>
          <c:dPt>
            <c:idx val="1"/>
            <c:spPr>
              <a:ln w="3175">
                <a:solidFill>
                  <a:srgbClr val="3366FF"/>
                </a:solidFill>
                <a:prstDash val="sysDot"/>
              </a:ln>
            </c:spPr>
            <c:marker>
              <c:size val="3"/>
              <c:spPr>
                <a:solidFill>
                  <a:srgbClr val="3366FF"/>
                </a:solidFill>
                <a:ln>
                  <a:solidFill>
                    <a:srgbClr val="3366FF"/>
                  </a:solidFill>
                </a:ln>
              </c:spPr>
            </c:marker>
          </c:dPt>
          <c:xVal>
            <c:numRef>
              <c:f>'Sample Data '!$E$97:$E$98</c:f>
              <c:numCache>
                <c:ptCount val="2"/>
                <c:pt idx="0">
                  <c:v>375</c:v>
                </c:pt>
                <c:pt idx="1">
                  <c:v>346.9</c:v>
                </c:pt>
              </c:numCache>
            </c:numRef>
          </c:xVal>
          <c:yVal>
            <c:numRef>
              <c:f>'Sample Data '!$F$97:$F$98</c:f>
              <c:numCache>
                <c:ptCount val="2"/>
                <c:pt idx="0">
                  <c:v>-1.4049999999999998</c:v>
                </c:pt>
                <c:pt idx="1">
                  <c:v>0</c:v>
                </c:pt>
              </c:numCache>
            </c:numRef>
          </c:yVal>
          <c:smooth val="1"/>
        </c:ser>
        <c:ser>
          <c:idx val="3"/>
          <c:order val="3"/>
          <c:tx>
            <c:v>Elastic Curve P5</c:v>
          </c:tx>
          <c:spPr>
            <a:ln w="3175">
              <a:solidFill>
                <a:srgbClr val="FFCC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CC00"/>
                </a:solidFill>
              </a:ln>
            </c:spPr>
          </c:marker>
          <c:xVal>
            <c:numRef>
              <c:f>'Sample Data '!$H$106:$H$107</c:f>
              <c:numCache>
                <c:ptCount val="2"/>
                <c:pt idx="0">
                  <c:v>0</c:v>
                </c:pt>
                <c:pt idx="1">
                  <c:v>375</c:v>
                </c:pt>
              </c:numCache>
            </c:numRef>
          </c:xVal>
          <c:yVal>
            <c:numRef>
              <c:f>'Sample Data '!$I$104:$I$105</c:f>
              <c:numCache>
                <c:ptCount val="2"/>
                <c:pt idx="0">
                  <c:v>0</c:v>
                </c:pt>
                <c:pt idx="1">
                  <c:v>-0.15000000000000013</c:v>
                </c:pt>
              </c:numCache>
            </c:numRef>
          </c:yVal>
          <c:smooth val="1"/>
        </c:ser>
        <c:ser>
          <c:idx val="4"/>
          <c:order val="4"/>
          <c:tx>
            <c:v>Davisson Curve P5</c:v>
          </c:tx>
          <c:spPr>
            <a:ln w="3175">
              <a:solidFill>
                <a:srgbClr val="FFCC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FFCC00"/>
                </a:solidFill>
              </a:ln>
            </c:spPr>
          </c:marker>
          <c:xVal>
            <c:numRef>
              <c:f>'Sample Data '!$H$106:$H$107</c:f>
              <c:numCache>
                <c:ptCount val="2"/>
                <c:pt idx="0">
                  <c:v>0</c:v>
                </c:pt>
                <c:pt idx="1">
                  <c:v>375</c:v>
                </c:pt>
              </c:numCache>
            </c:numRef>
          </c:xVal>
          <c:yVal>
            <c:numRef>
              <c:f>'Sample Data '!$I$106:$I$107</c:f>
              <c:numCache>
                <c:ptCount val="2"/>
                <c:pt idx="0">
                  <c:v>-0.35750000000000004</c:v>
                </c:pt>
                <c:pt idx="1">
                  <c:v>-0.5075000000000002</c:v>
                </c:pt>
              </c:numCache>
            </c:numRef>
          </c:yVal>
          <c:smooth val="1"/>
        </c:ser>
        <c:axId val="3218402"/>
        <c:axId val="28965619"/>
      </c:scatterChart>
      <c:valAx>
        <c:axId val="321840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 (TONS)</a:t>
                </a:r>
              </a:p>
            </c:rich>
          </c:tx>
          <c:layout>
            <c:manualLayout>
              <c:xMode val="factor"/>
              <c:yMode val="factor"/>
              <c:x val="0.004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65619"/>
        <c:crosses val="autoZero"/>
        <c:crossBetween val="midCat"/>
        <c:dispUnits/>
      </c:valAx>
      <c:valAx>
        <c:axId val="289656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 (INCHES)</a:t>
                </a:r>
              </a:p>
            </c:rich>
          </c:tx>
          <c:layout>
            <c:manualLayout>
              <c:xMode val="factor"/>
              <c:yMode val="factor"/>
              <c:x val="-0.009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8402"/>
        <c:crosses val="autoZero"/>
        <c:crossBetween val="midCat"/>
        <c:dispUnits/>
      </c:valAx>
      <c:spPr>
        <a:noFill/>
        <a:ln w="12700">
          <a:solidFill>
            <a:srgbClr val="000000"/>
          </a:solidFill>
        </a:ln>
      </c:spPr>
    </c:plotArea>
    <c:legend>
      <c:legendPos val="r"/>
      <c:layout>
        <c:manualLayout>
          <c:xMode val="edge"/>
          <c:yMode val="edge"/>
          <c:x val="0.0845"/>
          <c:y val="0.95625"/>
          <c:w val="0.9155"/>
          <c:h val="0.03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9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055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055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76200</xdr:colOff>
      <xdr:row>54</xdr:row>
      <xdr:rowOff>152400</xdr:rowOff>
    </xdr:to>
    <xdr:pic>
      <xdr:nvPicPr>
        <xdr:cNvPr id="1" name="Picture 1" descr="D1143 Fig 1&amp;7"/>
        <xdr:cNvPicPr preferRelativeResize="1">
          <a:picLocks noChangeAspect="1"/>
        </xdr:cNvPicPr>
      </xdr:nvPicPr>
      <xdr:blipFill>
        <a:blip r:embed="rId1"/>
        <a:stretch>
          <a:fillRect/>
        </a:stretch>
      </xdr:blipFill>
      <xdr:spPr>
        <a:xfrm>
          <a:off x="0" y="0"/>
          <a:ext cx="8001000" cy="889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12"/>
  <sheetViews>
    <sheetView zoomScalePageLayoutView="0" workbookViewId="0" topLeftCell="A55">
      <selection activeCell="I12" sqref="I12:I13"/>
    </sheetView>
  </sheetViews>
  <sheetFormatPr defaultColWidth="9.140625" defaultRowHeight="12.75"/>
  <cols>
    <col min="1" max="1" width="4.57421875" style="0" customWidth="1"/>
    <col min="2" max="2" width="6.57421875" style="0" customWidth="1"/>
    <col min="3" max="3" width="5.140625" style="0" customWidth="1"/>
    <col min="4" max="4" width="7.421875" style="0" customWidth="1"/>
    <col min="5" max="5" width="7.8515625" style="0" customWidth="1"/>
    <col min="6" max="6" width="11.00390625" style="0" customWidth="1"/>
    <col min="7" max="7" width="5.57421875" style="0" customWidth="1"/>
    <col min="8" max="8" width="4.7109375" style="0" customWidth="1"/>
    <col min="9" max="9" width="7.00390625" style="0" customWidth="1"/>
    <col min="10" max="10" width="5.140625" style="0" customWidth="1"/>
    <col min="11" max="11" width="8.140625" style="0" customWidth="1"/>
    <col min="12" max="12" width="8.00390625" style="0" customWidth="1"/>
    <col min="13" max="13" width="9.8515625" style="0" customWidth="1"/>
    <col min="14" max="14" width="3.00390625" style="0" customWidth="1"/>
  </cols>
  <sheetData>
    <row r="1" spans="2:22" ht="12.75">
      <c r="B1" s="182" t="s">
        <v>11</v>
      </c>
      <c r="C1" s="182"/>
      <c r="D1" s="182"/>
      <c r="E1" s="182"/>
      <c r="F1" s="182"/>
      <c r="G1" s="182"/>
      <c r="H1" s="182"/>
      <c r="I1" s="182"/>
      <c r="J1" s="182"/>
      <c r="K1" s="182"/>
      <c r="L1" s="182"/>
      <c r="M1" s="59"/>
      <c r="N1" s="44" t="s">
        <v>171</v>
      </c>
      <c r="O1" s="29"/>
      <c r="P1" s="179"/>
      <c r="Q1" s="179"/>
      <c r="R1" s="179"/>
      <c r="S1" s="179"/>
      <c r="T1" s="179"/>
      <c r="U1" s="179"/>
      <c r="V1" s="179"/>
    </row>
    <row r="2" spans="1:14" ht="12.75">
      <c r="A2" s="182" t="s">
        <v>12</v>
      </c>
      <c r="B2" s="182"/>
      <c r="C2" s="182"/>
      <c r="D2" s="182"/>
      <c r="E2" s="182"/>
      <c r="F2" s="182"/>
      <c r="G2" s="182"/>
      <c r="H2" s="182"/>
      <c r="I2" s="182"/>
      <c r="J2" s="182"/>
      <c r="K2" s="182"/>
      <c r="L2" s="182"/>
      <c r="M2" s="182"/>
      <c r="N2" s="182"/>
    </row>
    <row r="3" spans="1:14" ht="6.75" customHeight="1">
      <c r="A3" s="182"/>
      <c r="B3" s="182"/>
      <c r="C3" s="182"/>
      <c r="D3" s="182"/>
      <c r="E3" s="182"/>
      <c r="F3" s="182"/>
      <c r="G3" s="182"/>
      <c r="H3" s="182"/>
      <c r="I3" s="182"/>
      <c r="J3" s="182"/>
      <c r="K3" s="182"/>
      <c r="L3" s="182"/>
      <c r="M3" s="182"/>
      <c r="N3" s="182"/>
    </row>
    <row r="4" spans="1:23" ht="12.75">
      <c r="A4" s="165" t="s">
        <v>0</v>
      </c>
      <c r="B4" s="165"/>
      <c r="C4" s="165"/>
      <c r="D4" s="165"/>
      <c r="E4" s="165"/>
      <c r="F4" s="165"/>
      <c r="G4" s="165"/>
      <c r="H4" s="165"/>
      <c r="I4" s="165"/>
      <c r="J4" s="166"/>
      <c r="K4" s="166"/>
      <c r="L4" s="166"/>
      <c r="M4" s="166"/>
      <c r="N4" s="166"/>
      <c r="O4" s="29"/>
      <c r="P4" s="30"/>
      <c r="Q4" s="30"/>
      <c r="R4" s="30"/>
      <c r="S4" s="30"/>
      <c r="T4" s="30"/>
      <c r="U4" s="30"/>
      <c r="V4" s="30"/>
      <c r="W4" s="31"/>
    </row>
    <row r="5" spans="1:23" ht="12.75">
      <c r="A5" s="185" t="s">
        <v>16</v>
      </c>
      <c r="B5" s="184"/>
      <c r="C5" s="184"/>
      <c r="D5" s="170"/>
      <c r="E5" s="171"/>
      <c r="F5" s="188" t="s">
        <v>13</v>
      </c>
      <c r="G5" s="187"/>
      <c r="H5" s="170"/>
      <c r="I5" s="170"/>
      <c r="J5" s="171"/>
      <c r="K5" s="26"/>
      <c r="L5" s="27" t="s">
        <v>14</v>
      </c>
      <c r="M5" s="58"/>
      <c r="O5" s="54"/>
      <c r="P5" s="30"/>
      <c r="Q5" s="30"/>
      <c r="R5" s="30"/>
      <c r="S5" s="30"/>
      <c r="T5" s="30"/>
      <c r="U5" s="30"/>
      <c r="V5" s="30"/>
      <c r="W5" s="55"/>
    </row>
    <row r="6" spans="1:23" ht="12.75">
      <c r="A6" s="186" t="s">
        <v>15</v>
      </c>
      <c r="B6" s="184"/>
      <c r="C6" s="184"/>
      <c r="D6" s="123"/>
      <c r="E6" s="123"/>
      <c r="F6" s="154"/>
      <c r="G6" s="124" t="s">
        <v>27</v>
      </c>
      <c r="H6" s="157"/>
      <c r="I6" s="158"/>
      <c r="J6" s="127"/>
      <c r="K6" s="181" t="s">
        <v>1</v>
      </c>
      <c r="L6" s="181"/>
      <c r="M6" s="89"/>
      <c r="O6" s="46"/>
      <c r="P6" s="46"/>
      <c r="Q6" s="46"/>
      <c r="R6" s="46"/>
      <c r="S6" s="46"/>
      <c r="T6" s="46"/>
      <c r="U6" s="46"/>
      <c r="V6" s="46"/>
      <c r="W6" s="46"/>
    </row>
    <row r="7" spans="1:23" ht="12.75">
      <c r="A7" s="26" t="s">
        <v>18</v>
      </c>
      <c r="B7" s="26"/>
      <c r="C7" s="26"/>
      <c r="D7" s="26"/>
      <c r="E7" s="32"/>
      <c r="F7" s="181" t="s">
        <v>17</v>
      </c>
      <c r="G7" s="187"/>
      <c r="H7" s="167"/>
      <c r="I7" s="168"/>
      <c r="K7" s="208" t="s">
        <v>169</v>
      </c>
      <c r="L7" s="208"/>
      <c r="M7" s="89"/>
      <c r="O7" s="47"/>
      <c r="P7" s="47"/>
      <c r="Q7" s="47"/>
      <c r="R7" s="47"/>
      <c r="S7" s="47"/>
      <c r="T7" s="47"/>
      <c r="U7" s="47"/>
      <c r="V7" s="47"/>
      <c r="W7" s="47"/>
    </row>
    <row r="8" spans="1:23" ht="12.75">
      <c r="A8" s="26" t="s">
        <v>9</v>
      </c>
      <c r="B8" s="26"/>
      <c r="C8" s="26"/>
      <c r="D8" s="26"/>
      <c r="E8" s="28">
        <f>3*$E$7</f>
        <v>0</v>
      </c>
      <c r="F8" s="26"/>
      <c r="G8" s="27" t="s">
        <v>2</v>
      </c>
      <c r="H8" s="169"/>
      <c r="I8" s="169"/>
      <c r="L8" s="124" t="s">
        <v>170</v>
      </c>
      <c r="M8" s="89"/>
      <c r="P8" s="49"/>
      <c r="Q8" s="49"/>
      <c r="R8" s="49"/>
      <c r="S8" s="49"/>
      <c r="T8" s="49"/>
      <c r="U8" s="49"/>
      <c r="V8" s="49"/>
      <c r="W8" s="49"/>
    </row>
    <row r="9" spans="1:23" ht="12.75">
      <c r="A9" s="26" t="s">
        <v>19</v>
      </c>
      <c r="B9" s="26"/>
      <c r="C9" s="26"/>
      <c r="D9" s="26"/>
      <c r="E9" s="28">
        <f>$E$8/25</f>
        <v>0</v>
      </c>
      <c r="F9" s="26"/>
      <c r="G9" s="27" t="s">
        <v>3</v>
      </c>
      <c r="H9" s="169"/>
      <c r="I9" s="169"/>
      <c r="J9" s="61" t="s">
        <v>32</v>
      </c>
      <c r="K9" s="32"/>
      <c r="L9" s="226" t="s">
        <v>33</v>
      </c>
      <c r="M9" s="192"/>
      <c r="N9" s="189">
        <f>IF($H$7=0,"",IF($M$9=0,"",IF(($M$9+31)&gt;=$H$7,"OK","NG")))</f>
      </c>
      <c r="P9" s="41"/>
      <c r="Q9" s="41"/>
      <c r="R9" s="15"/>
      <c r="S9" s="178"/>
      <c r="T9" s="178"/>
      <c r="U9" s="34"/>
      <c r="V9" s="35"/>
      <c r="W9" s="36"/>
    </row>
    <row r="10" spans="1:23" ht="12.75">
      <c r="A10" s="183" t="s">
        <v>145</v>
      </c>
      <c r="B10" s="184"/>
      <c r="C10" s="184"/>
      <c r="D10" s="184"/>
      <c r="E10" s="32"/>
      <c r="F10" s="181" t="s">
        <v>23</v>
      </c>
      <c r="G10" s="187"/>
      <c r="H10" s="53" t="str">
        <f>IF($E$10=0,".141 dp",$E$10*0.1414)</f>
        <v>.141 dp</v>
      </c>
      <c r="I10" s="69" t="s">
        <v>37</v>
      </c>
      <c r="J10" s="61" t="s">
        <v>34</v>
      </c>
      <c r="K10" s="32"/>
      <c r="L10" s="227"/>
      <c r="M10" s="193"/>
      <c r="N10" s="182"/>
      <c r="O10" s="33"/>
      <c r="P10" s="37"/>
      <c r="Q10" s="42"/>
      <c r="R10" s="42"/>
      <c r="S10" s="45"/>
      <c r="T10" s="45"/>
      <c r="U10" s="43"/>
      <c r="V10" s="38"/>
      <c r="W10" s="39"/>
    </row>
    <row r="11" spans="1:23" ht="13.5" customHeight="1" thickBot="1">
      <c r="A11" s="125"/>
      <c r="B11" s="11"/>
      <c r="C11" s="11"/>
      <c r="D11" s="125" t="s">
        <v>146</v>
      </c>
      <c r="E11" s="153"/>
      <c r="F11" s="11"/>
      <c r="G11" s="11"/>
      <c r="H11" s="53" t="str">
        <f>IF($E$10=0,".100 dp",$E$10*0.1)</f>
        <v>.100 dp</v>
      </c>
      <c r="I11" s="69" t="s">
        <v>24</v>
      </c>
      <c r="J11" s="61" t="s">
        <v>35</v>
      </c>
      <c r="K11" s="32"/>
      <c r="L11" s="81" t="s">
        <v>33</v>
      </c>
      <c r="M11" s="108"/>
      <c r="N11" s="67">
        <f>IF($H$7=0,"",IF($M$11=0,"",IF(($M$11+365/2)&gt;=$H$7,"OK","NG")))</f>
      </c>
      <c r="O11" s="33"/>
      <c r="P11" s="33"/>
      <c r="Q11" s="48"/>
      <c r="R11" s="43"/>
      <c r="S11" s="43"/>
      <c r="T11" s="43"/>
      <c r="U11" s="43"/>
      <c r="V11" s="40"/>
      <c r="W11" s="40"/>
    </row>
    <row r="12" spans="1:23" ht="66.75" customHeight="1">
      <c r="A12" s="196" t="s">
        <v>5</v>
      </c>
      <c r="B12" s="198" t="s">
        <v>41</v>
      </c>
      <c r="C12" s="200" t="s">
        <v>6</v>
      </c>
      <c r="D12" s="194" t="s">
        <v>38</v>
      </c>
      <c r="E12" s="209"/>
      <c r="F12" s="190" t="s">
        <v>167</v>
      </c>
      <c r="G12" s="211"/>
      <c r="H12" s="210" t="s">
        <v>5</v>
      </c>
      <c r="I12" s="198" t="s">
        <v>41</v>
      </c>
      <c r="J12" s="190" t="s">
        <v>6</v>
      </c>
      <c r="K12" s="194" t="s">
        <v>42</v>
      </c>
      <c r="L12" s="195"/>
      <c r="M12" s="206" t="s">
        <v>43</v>
      </c>
      <c r="O12" s="15"/>
      <c r="P12" s="15"/>
      <c r="Q12" s="15"/>
      <c r="R12" s="15"/>
      <c r="S12" s="15"/>
      <c r="T12" s="15"/>
      <c r="U12" s="15"/>
      <c r="V12" s="15"/>
      <c r="W12" s="15"/>
    </row>
    <row r="13" spans="1:23" ht="12.75" customHeight="1" thickBot="1">
      <c r="A13" s="197"/>
      <c r="B13" s="199"/>
      <c r="C13" s="201"/>
      <c r="D13" s="71" t="s">
        <v>39</v>
      </c>
      <c r="E13" s="72" t="s">
        <v>40</v>
      </c>
      <c r="F13" s="191"/>
      <c r="G13" s="212"/>
      <c r="H13" s="201"/>
      <c r="I13" s="199"/>
      <c r="J13" s="191"/>
      <c r="K13" s="71" t="s">
        <v>39</v>
      </c>
      <c r="L13" s="72" t="s">
        <v>40</v>
      </c>
      <c r="M13" s="207"/>
      <c r="O13" s="15"/>
      <c r="P13" s="15"/>
      <c r="Q13" s="15"/>
      <c r="R13" s="15"/>
      <c r="S13" s="15"/>
      <c r="T13" s="15"/>
      <c r="U13" s="15"/>
      <c r="V13" s="15"/>
      <c r="W13" s="15"/>
    </row>
    <row r="14" spans="1:13" ht="11.25" customHeight="1">
      <c r="A14" s="60">
        <v>0</v>
      </c>
      <c r="B14" s="66">
        <v>0</v>
      </c>
      <c r="C14" s="66">
        <v>0</v>
      </c>
      <c r="D14" s="70"/>
      <c r="E14" s="70"/>
      <c r="F14" s="82"/>
      <c r="G14" s="99" t="s">
        <v>50</v>
      </c>
      <c r="H14" s="160">
        <v>16</v>
      </c>
      <c r="I14" s="155">
        <f>H14*$E$9</f>
        <v>0</v>
      </c>
      <c r="J14" s="66">
        <v>0</v>
      </c>
      <c r="K14" s="70"/>
      <c r="L14" s="70"/>
      <c r="M14" s="73"/>
    </row>
    <row r="15" spans="1:13" ht="11.25" customHeight="1">
      <c r="A15" s="7"/>
      <c r="B15" s="3"/>
      <c r="C15" s="3"/>
      <c r="D15" s="90"/>
      <c r="E15" s="91"/>
      <c r="F15" s="90"/>
      <c r="G15" s="4"/>
      <c r="H15" s="161"/>
      <c r="I15" s="156"/>
      <c r="J15" s="3">
        <v>5</v>
      </c>
      <c r="K15" s="70"/>
      <c r="L15" s="70"/>
      <c r="M15" s="73"/>
    </row>
    <row r="16" spans="1:13" ht="11.25" customHeight="1">
      <c r="A16" s="163">
        <v>1</v>
      </c>
      <c r="B16" s="162">
        <f>$E$9</f>
        <v>0</v>
      </c>
      <c r="C16" s="3">
        <v>0</v>
      </c>
      <c r="D16" s="63"/>
      <c r="E16" s="63"/>
      <c r="F16" s="12"/>
      <c r="G16" s="4"/>
      <c r="H16" s="3"/>
      <c r="I16" s="3"/>
      <c r="J16" s="93"/>
      <c r="K16" s="90"/>
      <c r="L16" s="91"/>
      <c r="M16" s="92"/>
    </row>
    <row r="17" spans="1:13" ht="11.25" customHeight="1">
      <c r="A17" s="164"/>
      <c r="B17" s="156"/>
      <c r="C17" s="3">
        <v>5</v>
      </c>
      <c r="D17" s="63"/>
      <c r="E17" s="63"/>
      <c r="F17" s="12"/>
      <c r="G17" s="4"/>
      <c r="H17" s="161">
        <v>17</v>
      </c>
      <c r="I17" s="162">
        <f>H17*$E$9</f>
        <v>0</v>
      </c>
      <c r="J17" s="3">
        <v>0</v>
      </c>
      <c r="K17" s="63"/>
      <c r="L17" s="63"/>
      <c r="M17" s="73"/>
    </row>
    <row r="18" spans="1:13" ht="11.25" customHeight="1">
      <c r="A18" s="7"/>
      <c r="B18" s="3"/>
      <c r="C18" s="3"/>
      <c r="D18" s="90"/>
      <c r="E18" s="91"/>
      <c r="F18" s="90"/>
      <c r="G18" s="4"/>
      <c r="H18" s="161"/>
      <c r="I18" s="156"/>
      <c r="J18" s="3">
        <v>5</v>
      </c>
      <c r="K18" s="63"/>
      <c r="L18" s="63"/>
      <c r="M18" s="73"/>
    </row>
    <row r="19" spans="1:13" ht="11.25" customHeight="1">
      <c r="A19" s="163">
        <v>2</v>
      </c>
      <c r="B19" s="162">
        <f>A19*$E$9</f>
        <v>0</v>
      </c>
      <c r="C19" s="3">
        <v>0</v>
      </c>
      <c r="D19" s="63"/>
      <c r="E19" s="63"/>
      <c r="F19" s="12"/>
      <c r="G19" s="4"/>
      <c r="H19" s="2"/>
      <c r="I19" s="2"/>
      <c r="J19" s="94"/>
      <c r="K19" s="91"/>
      <c r="L19" s="91"/>
      <c r="M19" s="95"/>
    </row>
    <row r="20" spans="1:13" ht="11.25" customHeight="1">
      <c r="A20" s="164"/>
      <c r="B20" s="156"/>
      <c r="C20" s="3">
        <v>5</v>
      </c>
      <c r="D20" s="63"/>
      <c r="E20" s="63"/>
      <c r="F20" s="12"/>
      <c r="G20" s="4"/>
      <c r="H20" s="161">
        <v>18</v>
      </c>
      <c r="I20" s="162">
        <f>H20*$E$9</f>
        <v>0</v>
      </c>
      <c r="J20" s="3">
        <v>0</v>
      </c>
      <c r="K20" s="63"/>
      <c r="L20" s="63"/>
      <c r="M20" s="73"/>
    </row>
    <row r="21" spans="1:13" ht="11.25" customHeight="1">
      <c r="A21" s="7"/>
      <c r="B21" s="3"/>
      <c r="C21" s="3"/>
      <c r="D21" s="90"/>
      <c r="E21" s="91"/>
      <c r="F21" s="90"/>
      <c r="G21" s="4"/>
      <c r="H21" s="161"/>
      <c r="I21" s="156"/>
      <c r="J21" s="3">
        <v>5</v>
      </c>
      <c r="K21" s="63"/>
      <c r="L21" s="63"/>
      <c r="M21" s="73"/>
    </row>
    <row r="22" spans="1:13" ht="11.25" customHeight="1">
      <c r="A22" s="163">
        <v>3</v>
      </c>
      <c r="B22" s="162">
        <f>A22*$E$9</f>
        <v>0</v>
      </c>
      <c r="C22" s="3">
        <v>0</v>
      </c>
      <c r="D22" s="63"/>
      <c r="E22" s="63"/>
      <c r="F22" s="12"/>
      <c r="G22" s="4"/>
      <c r="H22" s="3"/>
      <c r="I22" s="8"/>
      <c r="J22" s="93"/>
      <c r="K22" s="91"/>
      <c r="L22" s="91"/>
      <c r="M22" s="95"/>
    </row>
    <row r="23" spans="1:13" ht="11.25" customHeight="1">
      <c r="A23" s="164"/>
      <c r="B23" s="156"/>
      <c r="C23" s="3">
        <v>5</v>
      </c>
      <c r="D23" s="63"/>
      <c r="E23" s="63"/>
      <c r="F23" s="12"/>
      <c r="G23" s="4"/>
      <c r="H23" s="161">
        <v>19</v>
      </c>
      <c r="I23" s="162">
        <f>H23*$E$9</f>
        <v>0</v>
      </c>
      <c r="J23" s="3">
        <v>0</v>
      </c>
      <c r="K23" s="63"/>
      <c r="L23" s="63"/>
      <c r="M23" s="73"/>
    </row>
    <row r="24" spans="1:13" ht="11.25" customHeight="1">
      <c r="A24" s="7"/>
      <c r="B24" s="3"/>
      <c r="C24" s="3"/>
      <c r="D24" s="90"/>
      <c r="E24" s="91"/>
      <c r="F24" s="90"/>
      <c r="G24" s="4"/>
      <c r="H24" s="161"/>
      <c r="I24" s="156"/>
      <c r="J24" s="3">
        <v>5</v>
      </c>
      <c r="K24" s="63"/>
      <c r="L24" s="63"/>
      <c r="M24" s="73"/>
    </row>
    <row r="25" spans="1:13" ht="11.25" customHeight="1">
      <c r="A25" s="163">
        <v>4</v>
      </c>
      <c r="B25" s="162">
        <f>A25*$E$9</f>
        <v>0</v>
      </c>
      <c r="C25" s="3">
        <v>0</v>
      </c>
      <c r="D25" s="63"/>
      <c r="E25" s="63"/>
      <c r="F25" s="12"/>
      <c r="G25" s="4"/>
      <c r="H25" s="3"/>
      <c r="I25" s="8"/>
      <c r="J25" s="93"/>
      <c r="K25" s="91"/>
      <c r="L25" s="91"/>
      <c r="M25" s="95"/>
    </row>
    <row r="26" spans="1:13" ht="11.25" customHeight="1">
      <c r="A26" s="164"/>
      <c r="B26" s="156"/>
      <c r="C26" s="3">
        <v>5</v>
      </c>
      <c r="D26" s="63"/>
      <c r="E26" s="63"/>
      <c r="F26" s="12"/>
      <c r="G26" s="4"/>
      <c r="H26" s="159">
        <v>20</v>
      </c>
      <c r="I26" s="162">
        <f>H26*$E$9</f>
        <v>0</v>
      </c>
      <c r="J26" s="3">
        <v>0</v>
      </c>
      <c r="K26" s="63"/>
      <c r="L26" s="63"/>
      <c r="M26" s="73"/>
    </row>
    <row r="27" spans="1:13" ht="11.25" customHeight="1">
      <c r="A27" s="7"/>
      <c r="B27" s="3"/>
      <c r="C27" s="3"/>
      <c r="D27" s="90"/>
      <c r="E27" s="91"/>
      <c r="F27" s="90"/>
      <c r="G27" s="4"/>
      <c r="H27" s="160"/>
      <c r="I27" s="156"/>
      <c r="J27" s="3">
        <v>5</v>
      </c>
      <c r="K27" s="63"/>
      <c r="L27" s="63"/>
      <c r="M27" s="73"/>
    </row>
    <row r="28" spans="1:13" ht="11.25" customHeight="1">
      <c r="A28" s="163">
        <v>5</v>
      </c>
      <c r="B28" s="162">
        <f>A28*$E$9</f>
        <v>0</v>
      </c>
      <c r="C28" s="3">
        <v>0</v>
      </c>
      <c r="D28" s="63"/>
      <c r="E28" s="63"/>
      <c r="F28" s="12"/>
      <c r="G28" s="4"/>
      <c r="H28" s="3"/>
      <c r="I28" s="8"/>
      <c r="J28" s="93"/>
      <c r="K28" s="91"/>
      <c r="L28" s="91"/>
      <c r="M28" s="95"/>
    </row>
    <row r="29" spans="1:13" ht="11.25" customHeight="1">
      <c r="A29" s="164"/>
      <c r="B29" s="156"/>
      <c r="C29" s="3">
        <v>5</v>
      </c>
      <c r="D29" s="63"/>
      <c r="E29" s="63"/>
      <c r="F29" s="12"/>
      <c r="G29" s="4"/>
      <c r="H29" s="159">
        <v>21</v>
      </c>
      <c r="I29" s="162">
        <f>H29*$E$9</f>
        <v>0</v>
      </c>
      <c r="J29" s="3">
        <v>0</v>
      </c>
      <c r="K29" s="63"/>
      <c r="L29" s="63"/>
      <c r="M29" s="73"/>
    </row>
    <row r="30" spans="1:13" ht="11.25" customHeight="1">
      <c r="A30" s="7"/>
      <c r="B30" s="3"/>
      <c r="C30" s="3"/>
      <c r="D30" s="90"/>
      <c r="E30" s="91"/>
      <c r="F30" s="90"/>
      <c r="G30" s="4"/>
      <c r="H30" s="160"/>
      <c r="I30" s="156"/>
      <c r="J30" s="3">
        <v>5</v>
      </c>
      <c r="K30" s="63"/>
      <c r="L30" s="63"/>
      <c r="M30" s="73"/>
    </row>
    <row r="31" spans="1:13" ht="11.25" customHeight="1">
      <c r="A31" s="163">
        <v>6</v>
      </c>
      <c r="B31" s="162">
        <f>A31*$E$9</f>
        <v>0</v>
      </c>
      <c r="C31" s="3">
        <v>0</v>
      </c>
      <c r="D31" s="63"/>
      <c r="E31" s="63"/>
      <c r="F31" s="12"/>
      <c r="G31" s="4"/>
      <c r="H31" s="3"/>
      <c r="I31" s="8"/>
      <c r="J31" s="93"/>
      <c r="K31" s="91"/>
      <c r="L31" s="91"/>
      <c r="M31" s="95"/>
    </row>
    <row r="32" spans="1:13" ht="11.25" customHeight="1">
      <c r="A32" s="164"/>
      <c r="B32" s="156"/>
      <c r="C32" s="3">
        <v>5</v>
      </c>
      <c r="D32" s="63"/>
      <c r="E32" s="63"/>
      <c r="F32" s="12"/>
      <c r="G32" s="4"/>
      <c r="H32" s="159">
        <v>22</v>
      </c>
      <c r="I32" s="162">
        <f>H32*$E$9</f>
        <v>0</v>
      </c>
      <c r="J32" s="3">
        <v>0</v>
      </c>
      <c r="K32" s="63"/>
      <c r="L32" s="63"/>
      <c r="M32" s="73"/>
    </row>
    <row r="33" spans="1:13" ht="11.25" customHeight="1">
      <c r="A33" s="7"/>
      <c r="B33" s="3"/>
      <c r="C33" s="3"/>
      <c r="D33" s="90"/>
      <c r="E33" s="91"/>
      <c r="F33" s="90"/>
      <c r="G33" s="4"/>
      <c r="H33" s="160"/>
      <c r="I33" s="156"/>
      <c r="J33" s="3">
        <v>5</v>
      </c>
      <c r="K33" s="63"/>
      <c r="L33" s="63"/>
      <c r="M33" s="73"/>
    </row>
    <row r="34" spans="1:17" ht="11.25" customHeight="1">
      <c r="A34" s="163">
        <v>7</v>
      </c>
      <c r="B34" s="162">
        <f>A34*$E$9</f>
        <v>0</v>
      </c>
      <c r="C34" s="3">
        <v>0</v>
      </c>
      <c r="D34" s="63"/>
      <c r="E34" s="63"/>
      <c r="F34" s="12"/>
      <c r="G34" s="4"/>
      <c r="H34" s="3"/>
      <c r="I34" s="8"/>
      <c r="J34" s="93"/>
      <c r="K34" s="91"/>
      <c r="L34" s="91"/>
      <c r="M34" s="95"/>
      <c r="Q34" s="25"/>
    </row>
    <row r="35" spans="1:13" ht="11.25" customHeight="1">
      <c r="A35" s="164"/>
      <c r="B35" s="156"/>
      <c r="C35" s="3">
        <v>5</v>
      </c>
      <c r="D35" s="63"/>
      <c r="E35" s="63"/>
      <c r="F35" s="12"/>
      <c r="G35" s="4"/>
      <c r="H35" s="159">
        <v>23</v>
      </c>
      <c r="I35" s="162">
        <f>H35*$E$9</f>
        <v>0</v>
      </c>
      <c r="J35" s="3">
        <v>0</v>
      </c>
      <c r="K35" s="63"/>
      <c r="L35" s="63"/>
      <c r="M35" s="73"/>
    </row>
    <row r="36" spans="1:13" ht="11.25" customHeight="1">
      <c r="A36" s="7"/>
      <c r="B36" s="3"/>
      <c r="C36" s="3"/>
      <c r="D36" s="90"/>
      <c r="E36" s="91"/>
      <c r="F36" s="90"/>
      <c r="G36" s="4"/>
      <c r="H36" s="160"/>
      <c r="I36" s="156"/>
      <c r="J36" s="3">
        <v>5</v>
      </c>
      <c r="K36" s="63"/>
      <c r="L36" s="63"/>
      <c r="M36" s="73"/>
    </row>
    <row r="37" spans="1:13" ht="11.25" customHeight="1">
      <c r="A37" s="163">
        <v>8</v>
      </c>
      <c r="B37" s="162">
        <f>A37*$E$9</f>
        <v>0</v>
      </c>
      <c r="C37" s="3">
        <v>0</v>
      </c>
      <c r="D37" s="63"/>
      <c r="E37" s="63"/>
      <c r="F37" s="12"/>
      <c r="G37" s="4"/>
      <c r="H37" s="3"/>
      <c r="I37" s="8"/>
      <c r="J37" s="93"/>
      <c r="K37" s="91"/>
      <c r="L37" s="91"/>
      <c r="M37" s="95"/>
    </row>
    <row r="38" spans="1:13" ht="11.25" customHeight="1">
      <c r="A38" s="164"/>
      <c r="B38" s="156"/>
      <c r="C38" s="3">
        <v>5</v>
      </c>
      <c r="D38" s="63"/>
      <c r="E38" s="63"/>
      <c r="F38" s="12"/>
      <c r="G38" s="4"/>
      <c r="H38" s="159">
        <v>24</v>
      </c>
      <c r="I38" s="162">
        <f>H38*$E$9</f>
        <v>0</v>
      </c>
      <c r="J38" s="3">
        <v>0</v>
      </c>
      <c r="K38" s="63"/>
      <c r="L38" s="63"/>
      <c r="M38" s="73"/>
    </row>
    <row r="39" spans="1:13" ht="11.25" customHeight="1">
      <c r="A39" s="7" t="s">
        <v>4</v>
      </c>
      <c r="B39" s="3"/>
      <c r="C39" s="3"/>
      <c r="D39" s="90"/>
      <c r="E39" s="91"/>
      <c r="F39" s="90"/>
      <c r="G39" s="4"/>
      <c r="H39" s="160"/>
      <c r="I39" s="156"/>
      <c r="J39" s="3">
        <v>5</v>
      </c>
      <c r="K39" s="63"/>
      <c r="L39" s="63"/>
      <c r="M39" s="73"/>
    </row>
    <row r="40" spans="1:13" ht="11.25" customHeight="1">
      <c r="A40" s="163">
        <v>9</v>
      </c>
      <c r="B40" s="162">
        <f>A40*$E$9</f>
        <v>0</v>
      </c>
      <c r="C40" s="3">
        <v>0</v>
      </c>
      <c r="D40" s="63"/>
      <c r="E40" s="63"/>
      <c r="F40" s="12"/>
      <c r="G40" s="4"/>
      <c r="H40" s="3"/>
      <c r="I40" s="8"/>
      <c r="J40" s="93"/>
      <c r="K40" s="91"/>
      <c r="L40" s="91"/>
      <c r="M40" s="95"/>
    </row>
    <row r="41" spans="1:13" ht="11.25" customHeight="1">
      <c r="A41" s="164"/>
      <c r="B41" s="156"/>
      <c r="C41" s="3">
        <v>5</v>
      </c>
      <c r="D41" s="63"/>
      <c r="E41" s="63"/>
      <c r="F41" s="12"/>
      <c r="G41" s="4"/>
      <c r="H41" s="159">
        <v>25</v>
      </c>
      <c r="I41" s="162">
        <f>H41*$E$9</f>
        <v>0</v>
      </c>
      <c r="J41" s="3">
        <v>0</v>
      </c>
      <c r="K41" s="63"/>
      <c r="L41" s="63"/>
      <c r="M41" s="73"/>
    </row>
    <row r="42" spans="1:17" ht="11.25" customHeight="1">
      <c r="A42" s="7"/>
      <c r="B42" s="3"/>
      <c r="C42" s="3"/>
      <c r="D42" s="90"/>
      <c r="E42" s="91"/>
      <c r="F42" s="90"/>
      <c r="G42" s="4"/>
      <c r="H42" s="160"/>
      <c r="I42" s="156"/>
      <c r="J42" s="3">
        <v>5</v>
      </c>
      <c r="K42" s="63"/>
      <c r="L42" s="63"/>
      <c r="M42" s="73"/>
      <c r="Q42" s="96"/>
    </row>
    <row r="43" spans="1:13" ht="11.25" customHeight="1">
      <c r="A43" s="163">
        <v>10</v>
      </c>
      <c r="B43" s="162">
        <f>A43*$E$9</f>
        <v>0</v>
      </c>
      <c r="C43" s="3">
        <v>0</v>
      </c>
      <c r="D43" s="63"/>
      <c r="E43" s="63"/>
      <c r="F43" s="12"/>
      <c r="G43" s="4"/>
      <c r="H43" s="4"/>
      <c r="I43" s="4"/>
      <c r="J43" s="4"/>
      <c r="K43" s="23"/>
      <c r="L43" s="14"/>
      <c r="M43" s="75"/>
    </row>
    <row r="44" spans="1:13" ht="11.25" customHeight="1">
      <c r="A44" s="164"/>
      <c r="B44" s="156"/>
      <c r="C44" s="3">
        <v>5</v>
      </c>
      <c r="D44" s="63"/>
      <c r="E44" s="63"/>
      <c r="F44" s="12"/>
      <c r="G44" s="4"/>
      <c r="H44" s="4"/>
      <c r="I44" s="4"/>
      <c r="J44" s="4"/>
      <c r="K44" s="24"/>
      <c r="L44" s="14"/>
      <c r="M44" s="85"/>
    </row>
    <row r="45" spans="1:13" ht="11.25" customHeight="1">
      <c r="A45" s="7"/>
      <c r="B45" s="3"/>
      <c r="C45" s="3"/>
      <c r="D45" s="90"/>
      <c r="E45" s="91"/>
      <c r="F45" s="90"/>
      <c r="G45" s="4"/>
      <c r="H45" s="4"/>
      <c r="I45" s="4"/>
      <c r="J45" s="4"/>
      <c r="K45" s="24"/>
      <c r="L45" s="14"/>
      <c r="M45" s="85"/>
    </row>
    <row r="46" spans="1:13" ht="11.25" customHeight="1">
      <c r="A46" s="163">
        <v>11</v>
      </c>
      <c r="B46" s="162">
        <f>A46*$E$9</f>
        <v>0</v>
      </c>
      <c r="C46" s="3">
        <v>0</v>
      </c>
      <c r="D46" s="63"/>
      <c r="E46" s="63"/>
      <c r="F46" s="12"/>
      <c r="G46" s="4"/>
      <c r="H46" s="20">
        <v>1</v>
      </c>
      <c r="I46" s="97"/>
      <c r="J46" s="10">
        <v>0</v>
      </c>
      <c r="K46" s="63"/>
      <c r="L46" s="63"/>
      <c r="M46" s="76"/>
    </row>
    <row r="47" spans="1:13" ht="11.25" customHeight="1">
      <c r="A47" s="164"/>
      <c r="B47" s="156"/>
      <c r="C47" s="3">
        <v>5</v>
      </c>
      <c r="D47" s="63"/>
      <c r="E47" s="63"/>
      <c r="F47" s="12"/>
      <c r="G47" s="4"/>
      <c r="H47" s="180">
        <v>0.75</v>
      </c>
      <c r="I47" s="174">
        <f>$I$46*0.75</f>
        <v>0</v>
      </c>
      <c r="J47" s="3">
        <v>0</v>
      </c>
      <c r="K47" s="63"/>
      <c r="L47" s="63"/>
      <c r="M47" s="76"/>
    </row>
    <row r="48" spans="1:13" ht="11.25" customHeight="1">
      <c r="A48" s="7"/>
      <c r="B48" s="3"/>
      <c r="C48" s="3"/>
      <c r="D48" s="90"/>
      <c r="E48" s="91"/>
      <c r="F48" s="90"/>
      <c r="G48" s="4"/>
      <c r="H48" s="161"/>
      <c r="I48" s="174"/>
      <c r="J48" s="3">
        <v>5</v>
      </c>
      <c r="K48" s="63"/>
      <c r="L48" s="63"/>
      <c r="M48" s="76"/>
    </row>
    <row r="49" spans="1:13" ht="11.25" customHeight="1">
      <c r="A49" s="163">
        <v>12</v>
      </c>
      <c r="B49" s="162">
        <f>A49*$E$9</f>
        <v>0</v>
      </c>
      <c r="C49" s="3">
        <v>0</v>
      </c>
      <c r="D49" s="63"/>
      <c r="E49" s="63"/>
      <c r="F49" s="12"/>
      <c r="G49" s="4"/>
      <c r="H49" s="180">
        <v>0.5</v>
      </c>
      <c r="I49" s="174">
        <f>$I$46*0.5</f>
        <v>0</v>
      </c>
      <c r="J49" s="3">
        <v>0</v>
      </c>
      <c r="K49" s="63"/>
      <c r="L49" s="63"/>
      <c r="M49" s="76"/>
    </row>
    <row r="50" spans="1:13" ht="11.25" customHeight="1">
      <c r="A50" s="164"/>
      <c r="B50" s="156"/>
      <c r="C50" s="3">
        <v>5</v>
      </c>
      <c r="D50" s="63"/>
      <c r="E50" s="63"/>
      <c r="F50" s="12"/>
      <c r="G50" s="4"/>
      <c r="H50" s="161"/>
      <c r="I50" s="174"/>
      <c r="J50" s="3">
        <v>5</v>
      </c>
      <c r="K50" s="63"/>
      <c r="L50" s="63"/>
      <c r="M50" s="76"/>
    </row>
    <row r="51" spans="1:13" ht="11.25" customHeight="1">
      <c r="A51" s="7"/>
      <c r="B51" s="3"/>
      <c r="C51" s="3"/>
      <c r="D51" s="90"/>
      <c r="E51" s="91"/>
      <c r="F51" s="90"/>
      <c r="G51" s="4"/>
      <c r="H51" s="177">
        <v>0.25</v>
      </c>
      <c r="I51" s="174">
        <f>$I$46*0.25</f>
        <v>0</v>
      </c>
      <c r="J51" s="3">
        <v>0</v>
      </c>
      <c r="K51" s="63"/>
      <c r="L51" s="63"/>
      <c r="M51" s="76"/>
    </row>
    <row r="52" spans="1:13" ht="11.25" customHeight="1">
      <c r="A52" s="163">
        <v>13</v>
      </c>
      <c r="B52" s="162">
        <f>A52*$E$9</f>
        <v>0</v>
      </c>
      <c r="C52" s="3">
        <v>0</v>
      </c>
      <c r="D52" s="63"/>
      <c r="E52" s="63"/>
      <c r="F52" s="12"/>
      <c r="G52" s="4"/>
      <c r="H52" s="161"/>
      <c r="I52" s="174"/>
      <c r="J52" s="3">
        <v>5</v>
      </c>
      <c r="K52" s="63"/>
      <c r="L52" s="63"/>
      <c r="M52" s="76"/>
    </row>
    <row r="53" spans="1:13" ht="11.25" customHeight="1">
      <c r="A53" s="164"/>
      <c r="B53" s="156"/>
      <c r="C53" s="3">
        <v>5</v>
      </c>
      <c r="D53" s="63"/>
      <c r="E53" s="63"/>
      <c r="F53" s="12"/>
      <c r="G53" s="4"/>
      <c r="H53" s="161">
        <v>0</v>
      </c>
      <c r="I53" s="174">
        <v>0</v>
      </c>
      <c r="J53" s="10">
        <v>0</v>
      </c>
      <c r="K53" s="63"/>
      <c r="L53" s="63"/>
      <c r="M53" s="76"/>
    </row>
    <row r="54" spans="1:13" ht="11.25" customHeight="1">
      <c r="A54" s="7"/>
      <c r="B54" s="3"/>
      <c r="C54" s="3"/>
      <c r="D54" s="90"/>
      <c r="E54" s="91"/>
      <c r="F54" s="90"/>
      <c r="G54" s="4"/>
      <c r="H54" s="161"/>
      <c r="I54" s="174"/>
      <c r="J54" s="10">
        <v>30</v>
      </c>
      <c r="K54" s="63"/>
      <c r="L54" s="63"/>
      <c r="M54" s="76"/>
    </row>
    <row r="55" spans="1:13" ht="11.25" customHeight="1">
      <c r="A55" s="163">
        <v>14</v>
      </c>
      <c r="B55" s="162">
        <f>A55*$E$9</f>
        <v>0</v>
      </c>
      <c r="C55" s="3">
        <v>0</v>
      </c>
      <c r="D55" s="63"/>
      <c r="E55" s="63"/>
      <c r="F55" s="12"/>
      <c r="G55" s="4"/>
      <c r="H55" s="1"/>
      <c r="I55" s="1"/>
      <c r="J55" s="1"/>
      <c r="K55" s="1"/>
      <c r="L55" s="1"/>
      <c r="M55" s="5"/>
    </row>
    <row r="56" spans="1:13" ht="11.25" customHeight="1">
      <c r="A56" s="164"/>
      <c r="B56" s="156"/>
      <c r="C56" s="3">
        <v>5</v>
      </c>
      <c r="D56" s="63"/>
      <c r="E56" s="63"/>
      <c r="F56" s="12"/>
      <c r="G56" s="4"/>
      <c r="H56" s="11" t="s">
        <v>10</v>
      </c>
      <c r="I56" s="1"/>
      <c r="J56" s="1"/>
      <c r="K56" s="4"/>
      <c r="L56" s="1"/>
      <c r="M56" s="16"/>
    </row>
    <row r="57" spans="1:13" ht="11.25" customHeight="1">
      <c r="A57" s="7"/>
      <c r="B57" s="3"/>
      <c r="C57" s="3"/>
      <c r="D57" s="90"/>
      <c r="E57" s="91"/>
      <c r="F57" s="90"/>
      <c r="G57" s="4"/>
      <c r="H57" s="11" t="s">
        <v>7</v>
      </c>
      <c r="I57" s="4"/>
      <c r="J57" s="1"/>
      <c r="K57" s="4"/>
      <c r="L57" s="1"/>
      <c r="M57" s="17"/>
    </row>
    <row r="58" spans="1:13" ht="11.25" customHeight="1">
      <c r="A58" s="163">
        <v>15</v>
      </c>
      <c r="B58" s="162">
        <f>A58*$E$9</f>
        <v>0</v>
      </c>
      <c r="C58" s="3">
        <v>0</v>
      </c>
      <c r="D58" s="63"/>
      <c r="E58" s="63"/>
      <c r="F58" s="12"/>
      <c r="G58" s="4"/>
      <c r="H58" s="1"/>
      <c r="I58" s="61" t="s">
        <v>110</v>
      </c>
      <c r="J58" s="1"/>
      <c r="K58" s="1"/>
      <c r="L58" s="1"/>
      <c r="M58" s="50"/>
    </row>
    <row r="59" spans="1:13" ht="11.25" customHeight="1" thickBot="1">
      <c r="A59" s="175"/>
      <c r="B59" s="176"/>
      <c r="C59" s="77">
        <v>5</v>
      </c>
      <c r="D59" s="129"/>
      <c r="E59" s="129"/>
      <c r="F59" s="78"/>
      <c r="G59" s="9"/>
      <c r="H59" s="79" t="s">
        <v>8</v>
      </c>
      <c r="I59" s="9"/>
      <c r="J59" s="9"/>
      <c r="K59" s="9"/>
      <c r="L59" s="6"/>
      <c r="M59" s="80"/>
    </row>
    <row r="60" spans="1:14" ht="12.75">
      <c r="A60" s="1"/>
      <c r="B60" s="1"/>
      <c r="C60" s="1"/>
      <c r="D60" s="1"/>
      <c r="E60" s="1"/>
      <c r="F60" s="1"/>
      <c r="G60" s="4"/>
      <c r="H60" s="1"/>
      <c r="I60" s="1"/>
      <c r="J60" s="1"/>
      <c r="K60" s="1"/>
      <c r="L60" s="1"/>
      <c r="M60" s="1"/>
      <c r="N60" s="1"/>
    </row>
    <row r="61" spans="1:11" ht="12.75">
      <c r="A61" s="1"/>
      <c r="B61" s="1"/>
      <c r="C61" s="1"/>
      <c r="E61" s="4" t="s">
        <v>26</v>
      </c>
      <c r="G61" s="4"/>
      <c r="H61" s="4"/>
      <c r="I61" s="4"/>
      <c r="J61" s="4"/>
      <c r="K61" s="1"/>
    </row>
    <row r="62" spans="1:11" ht="12.75">
      <c r="A62" s="1"/>
      <c r="B62" s="1"/>
      <c r="C62" s="1"/>
      <c r="D62" t="s">
        <v>44</v>
      </c>
      <c r="E62" s="4" t="s">
        <v>45</v>
      </c>
      <c r="F62" t="s">
        <v>46</v>
      </c>
      <c r="G62" s="4"/>
      <c r="H62" s="4"/>
      <c r="I62" s="4"/>
      <c r="J62" s="4"/>
      <c r="K62" s="1"/>
    </row>
    <row r="63" spans="1:11" ht="12.75">
      <c r="A63" s="1"/>
      <c r="B63" s="1"/>
      <c r="C63" s="1"/>
      <c r="D63">
        <v>0</v>
      </c>
      <c r="E63" s="87">
        <v>0</v>
      </c>
      <c r="F63" s="57">
        <v>0</v>
      </c>
      <c r="G63" s="4"/>
      <c r="H63" s="4"/>
      <c r="I63" s="4"/>
      <c r="J63" s="4"/>
      <c r="K63" s="1"/>
    </row>
    <row r="64" spans="4:11" ht="12.75">
      <c r="D64" s="1">
        <v>1</v>
      </c>
      <c r="E64" s="18">
        <f>B16</f>
        <v>0</v>
      </c>
      <c r="F64" s="14">
        <f>-(F17)</f>
        <v>0</v>
      </c>
      <c r="G64" s="4"/>
      <c r="H64" s="4"/>
      <c r="I64" s="4"/>
      <c r="J64" s="4"/>
      <c r="K64" s="1"/>
    </row>
    <row r="65" spans="4:11" ht="12.75">
      <c r="D65" s="1">
        <v>2</v>
      </c>
      <c r="E65" s="18">
        <f>B19</f>
        <v>0</v>
      </c>
      <c r="F65" s="14">
        <f>-(F20)</f>
        <v>0</v>
      </c>
      <c r="G65" s="4"/>
      <c r="H65" s="4"/>
      <c r="I65" s="4"/>
      <c r="J65" s="4"/>
      <c r="K65" s="1"/>
    </row>
    <row r="66" spans="4:11" ht="12.75">
      <c r="D66" s="1">
        <v>3</v>
      </c>
      <c r="E66" s="18">
        <f>B22</f>
        <v>0</v>
      </c>
      <c r="F66" s="14">
        <f>-(F23)</f>
        <v>0</v>
      </c>
      <c r="G66" s="4"/>
      <c r="H66" s="4"/>
      <c r="I66" s="4"/>
      <c r="J66" s="4"/>
      <c r="K66" s="1"/>
    </row>
    <row r="67" spans="4:11" ht="12.75">
      <c r="D67" s="15">
        <v>4</v>
      </c>
      <c r="E67" s="18">
        <f>B25</f>
        <v>0</v>
      </c>
      <c r="F67" s="14">
        <f>-(F26)</f>
        <v>0</v>
      </c>
      <c r="G67" s="4"/>
      <c r="H67" s="4"/>
      <c r="I67" s="4"/>
      <c r="J67" s="4"/>
      <c r="K67" s="1"/>
    </row>
    <row r="68" spans="4:11" ht="12.75">
      <c r="D68" s="15">
        <v>5</v>
      </c>
      <c r="E68" s="18">
        <f>B28</f>
        <v>0</v>
      </c>
      <c r="F68" s="14">
        <f>-(F29)</f>
        <v>0</v>
      </c>
      <c r="G68" s="4"/>
      <c r="H68" s="4"/>
      <c r="I68" s="4"/>
      <c r="J68" s="4"/>
      <c r="K68" s="1"/>
    </row>
    <row r="69" spans="4:11" ht="12.75">
      <c r="D69" s="15">
        <v>6</v>
      </c>
      <c r="E69" s="18">
        <f>B31</f>
        <v>0</v>
      </c>
      <c r="F69" s="14">
        <f>-(F32)</f>
        <v>0</v>
      </c>
      <c r="G69" s="4"/>
      <c r="H69" s="4"/>
      <c r="I69" s="4"/>
      <c r="J69" s="4"/>
      <c r="K69" s="1"/>
    </row>
    <row r="70" spans="4:11" ht="12.75">
      <c r="D70" s="15">
        <v>7</v>
      </c>
      <c r="E70" s="18">
        <f>B34</f>
        <v>0</v>
      </c>
      <c r="F70" s="14">
        <f>-(F35)</f>
        <v>0</v>
      </c>
      <c r="G70" s="4"/>
      <c r="H70" s="4"/>
      <c r="I70" s="4"/>
      <c r="J70" s="4"/>
      <c r="K70" s="1"/>
    </row>
    <row r="71" spans="4:11" ht="12.75">
      <c r="D71" s="15">
        <v>8</v>
      </c>
      <c r="E71" s="18">
        <f>B37</f>
        <v>0</v>
      </c>
      <c r="F71" s="14">
        <f>-(F38)</f>
        <v>0</v>
      </c>
      <c r="G71" s="4"/>
      <c r="H71" s="4"/>
      <c r="I71" s="4"/>
      <c r="J71" s="4"/>
      <c r="K71" s="1"/>
    </row>
    <row r="72" spans="4:11" ht="12.75">
      <c r="D72" s="15">
        <v>9</v>
      </c>
      <c r="E72" s="18">
        <f>B40</f>
        <v>0</v>
      </c>
      <c r="F72" s="14">
        <f>-(F41)</f>
        <v>0</v>
      </c>
      <c r="G72" s="4"/>
      <c r="H72" s="4"/>
      <c r="I72" s="4"/>
      <c r="J72" s="4"/>
      <c r="K72" s="1"/>
    </row>
    <row r="73" spans="4:11" ht="12.75">
      <c r="D73" s="15">
        <v>10</v>
      </c>
      <c r="E73" s="18">
        <f>B43</f>
        <v>0</v>
      </c>
      <c r="F73" s="14">
        <f>-(F44)</f>
        <v>0</v>
      </c>
      <c r="G73" s="4"/>
      <c r="H73" s="4"/>
      <c r="I73" s="4"/>
      <c r="J73" s="4"/>
      <c r="K73" s="1"/>
    </row>
    <row r="74" spans="4:11" ht="12.75">
      <c r="D74" s="15">
        <v>11</v>
      </c>
      <c r="E74" s="18">
        <f>B46</f>
        <v>0</v>
      </c>
      <c r="F74" s="14">
        <f>-(F47)</f>
        <v>0</v>
      </c>
      <c r="G74" s="4"/>
      <c r="H74" s="4"/>
      <c r="I74" s="4"/>
      <c r="J74" s="4"/>
      <c r="K74" s="1"/>
    </row>
    <row r="75" spans="4:11" ht="12.75">
      <c r="D75" s="15">
        <v>12</v>
      </c>
      <c r="E75" s="18">
        <f>B49</f>
        <v>0</v>
      </c>
      <c r="F75" s="14">
        <f>-(F50)</f>
        <v>0</v>
      </c>
      <c r="G75" s="4"/>
      <c r="H75" s="4"/>
      <c r="I75" s="4"/>
      <c r="J75" s="4"/>
      <c r="K75" s="1"/>
    </row>
    <row r="76" spans="4:11" ht="12.75">
      <c r="D76" s="15">
        <v>13</v>
      </c>
      <c r="E76" s="18">
        <f>B52</f>
        <v>0</v>
      </c>
      <c r="F76" s="14">
        <f>-(F53)</f>
        <v>0</v>
      </c>
      <c r="G76" s="4"/>
      <c r="H76" s="4"/>
      <c r="I76" s="4"/>
      <c r="J76" s="4"/>
      <c r="K76" s="1"/>
    </row>
    <row r="77" spans="4:11" ht="12.75">
      <c r="D77" s="15">
        <v>14</v>
      </c>
      <c r="E77" s="18">
        <f>B55</f>
        <v>0</v>
      </c>
      <c r="F77" s="14">
        <f>-(F56)</f>
        <v>0</v>
      </c>
      <c r="G77" s="4"/>
      <c r="H77" s="4"/>
      <c r="I77" s="4"/>
      <c r="J77" s="4"/>
      <c r="K77" s="1"/>
    </row>
    <row r="78" spans="4:11" ht="12.75">
      <c r="D78" s="15">
        <v>15</v>
      </c>
      <c r="E78" s="18">
        <f>B58</f>
        <v>0</v>
      </c>
      <c r="F78" s="14">
        <f>-(F59)</f>
        <v>0</v>
      </c>
      <c r="G78" s="4"/>
      <c r="H78" s="4"/>
      <c r="I78" s="4"/>
      <c r="J78" s="4"/>
      <c r="K78" s="1"/>
    </row>
    <row r="79" spans="4:11" ht="12.75">
      <c r="D79" s="15">
        <v>16</v>
      </c>
      <c r="E79" s="18">
        <f>I14</f>
        <v>0</v>
      </c>
      <c r="F79" s="14">
        <f>-(M15)</f>
        <v>0</v>
      </c>
      <c r="G79" s="4"/>
      <c r="H79" s="4"/>
      <c r="I79" s="4"/>
      <c r="J79" s="4"/>
      <c r="K79" s="1"/>
    </row>
    <row r="80" spans="4:11" ht="12.75">
      <c r="D80" s="15">
        <v>17</v>
      </c>
      <c r="E80" s="18">
        <f>I17</f>
        <v>0</v>
      </c>
      <c r="F80" s="14">
        <f>-(M18)</f>
        <v>0</v>
      </c>
      <c r="G80" s="4"/>
      <c r="H80" s="4"/>
      <c r="I80" s="4"/>
      <c r="J80" s="4"/>
      <c r="K80" s="1"/>
    </row>
    <row r="81" spans="4:11" ht="12.75">
      <c r="D81" s="15">
        <v>18</v>
      </c>
      <c r="E81" s="18">
        <f>I20</f>
        <v>0</v>
      </c>
      <c r="F81" s="14">
        <f>-(M21)</f>
        <v>0</v>
      </c>
      <c r="G81" s="4"/>
      <c r="H81" s="4"/>
      <c r="I81" s="4"/>
      <c r="J81" s="4"/>
      <c r="K81" s="1"/>
    </row>
    <row r="82" spans="4:11" ht="12.75">
      <c r="D82" s="15">
        <v>19</v>
      </c>
      <c r="E82" s="18">
        <f>I23</f>
        <v>0</v>
      </c>
      <c r="F82" s="14">
        <f>-(M24)</f>
        <v>0</v>
      </c>
      <c r="G82" s="4"/>
      <c r="H82" s="4"/>
      <c r="I82" s="4"/>
      <c r="J82" s="4"/>
      <c r="K82" s="1"/>
    </row>
    <row r="83" spans="4:11" ht="12.75">
      <c r="D83" s="15">
        <v>20</v>
      </c>
      <c r="E83" s="18">
        <f>I26</f>
        <v>0</v>
      </c>
      <c r="F83" s="14">
        <f>-(M27)</f>
        <v>0</v>
      </c>
      <c r="G83" s="4"/>
      <c r="H83" s="4"/>
      <c r="I83" s="4"/>
      <c r="J83" s="4"/>
      <c r="K83" s="1"/>
    </row>
    <row r="84" spans="4:11" ht="12.75">
      <c r="D84" s="15">
        <v>21</v>
      </c>
      <c r="E84" s="18">
        <f>I29</f>
        <v>0</v>
      </c>
      <c r="F84" s="14">
        <f>-(M30)</f>
        <v>0</v>
      </c>
      <c r="G84" s="4"/>
      <c r="H84" s="4"/>
      <c r="I84" s="4"/>
      <c r="J84" s="4"/>
      <c r="K84" s="1"/>
    </row>
    <row r="85" spans="4:11" ht="12.75">
      <c r="D85" s="15">
        <v>22</v>
      </c>
      <c r="E85" s="18">
        <f>I32</f>
        <v>0</v>
      </c>
      <c r="F85" s="14">
        <f>-(M33)</f>
        <v>0</v>
      </c>
      <c r="G85" s="4"/>
      <c r="H85" s="4"/>
      <c r="I85" s="4"/>
      <c r="J85" s="4"/>
      <c r="K85" s="1"/>
    </row>
    <row r="86" spans="4:11" ht="12.75">
      <c r="D86" s="15">
        <v>23</v>
      </c>
      <c r="E86" s="18">
        <f>I35</f>
        <v>0</v>
      </c>
      <c r="F86" s="14">
        <f>-(M36)</f>
        <v>0</v>
      </c>
      <c r="G86" s="4"/>
      <c r="H86" s="4"/>
      <c r="I86" s="4"/>
      <c r="J86" s="4"/>
      <c r="K86" s="1"/>
    </row>
    <row r="87" spans="4:11" ht="12.75">
      <c r="D87" s="15">
        <v>24</v>
      </c>
      <c r="E87" s="18">
        <f>I38</f>
        <v>0</v>
      </c>
      <c r="F87" s="14">
        <f>-(M39)</f>
        <v>0</v>
      </c>
      <c r="G87" s="4"/>
      <c r="H87" s="4"/>
      <c r="I87" s="4"/>
      <c r="J87" s="4"/>
      <c r="K87" s="1"/>
    </row>
    <row r="88" spans="4:11" ht="12.75">
      <c r="D88" s="15">
        <v>25</v>
      </c>
      <c r="E88" s="18">
        <f>I41</f>
        <v>0</v>
      </c>
      <c r="F88" s="14">
        <f>-(M42)</f>
        <v>0</v>
      </c>
      <c r="G88" s="4"/>
      <c r="H88" s="4"/>
      <c r="I88" s="4"/>
      <c r="J88" s="4"/>
      <c r="K88" s="1"/>
    </row>
    <row r="89" spans="1:11" ht="12.75">
      <c r="A89" s="15"/>
      <c r="B89" s="1"/>
      <c r="C89" s="1"/>
      <c r="D89" s="86">
        <v>1</v>
      </c>
      <c r="E89" s="87">
        <f>I46</f>
        <v>0</v>
      </c>
      <c r="F89" s="88">
        <f>-(M46)</f>
        <v>0</v>
      </c>
      <c r="G89" s="4"/>
      <c r="H89" s="4"/>
      <c r="I89" s="4"/>
      <c r="J89" s="4"/>
      <c r="K89" s="1"/>
    </row>
    <row r="90" spans="1:11" ht="12.75">
      <c r="A90" s="15"/>
      <c r="B90" s="1"/>
      <c r="C90" s="1"/>
      <c r="D90" s="86">
        <v>0.75</v>
      </c>
      <c r="E90" s="87">
        <f>I47</f>
        <v>0</v>
      </c>
      <c r="F90" s="88">
        <f>-(M48)</f>
        <v>0</v>
      </c>
      <c r="G90" s="4"/>
      <c r="H90" s="4"/>
      <c r="I90" s="4"/>
      <c r="J90" s="4"/>
      <c r="K90" s="1"/>
    </row>
    <row r="91" spans="1:11" ht="12.75">
      <c r="A91" s="15"/>
      <c r="B91" s="18"/>
      <c r="C91" s="1"/>
      <c r="D91" s="86">
        <v>0.5</v>
      </c>
      <c r="E91" s="87">
        <f>I49</f>
        <v>0</v>
      </c>
      <c r="F91" s="88">
        <f>-(M50)</f>
        <v>0</v>
      </c>
      <c r="G91" s="4"/>
      <c r="H91" s="4"/>
      <c r="I91" s="4"/>
      <c r="J91" s="4"/>
      <c r="K91" s="1"/>
    </row>
    <row r="92" spans="1:11" ht="12.75">
      <c r="A92" s="15"/>
      <c r="B92" s="18"/>
      <c r="C92" s="1"/>
      <c r="D92" s="86">
        <v>0.25</v>
      </c>
      <c r="E92" s="87">
        <f>I51</f>
        <v>0</v>
      </c>
      <c r="F92" s="88">
        <f>-(M52)</f>
        <v>0</v>
      </c>
      <c r="G92" s="4"/>
      <c r="H92" s="4"/>
      <c r="I92" s="4"/>
      <c r="J92" s="4"/>
      <c r="K92" s="1"/>
    </row>
    <row r="93" spans="1:11" ht="12.75">
      <c r="A93" s="15"/>
      <c r="B93" s="18"/>
      <c r="C93" s="1"/>
      <c r="D93" s="86">
        <v>0</v>
      </c>
      <c r="E93" s="87">
        <f>I53</f>
        <v>0</v>
      </c>
      <c r="F93" s="88">
        <f>-(M54)</f>
        <v>0</v>
      </c>
      <c r="G93" s="4"/>
      <c r="H93" s="4"/>
      <c r="I93" s="4"/>
      <c r="J93" s="4"/>
      <c r="K93" s="1"/>
    </row>
    <row r="94" spans="1:13" ht="28.5" customHeight="1">
      <c r="A94" s="202" t="s">
        <v>142</v>
      </c>
      <c r="B94" s="203"/>
      <c r="C94" s="203"/>
      <c r="D94" s="203"/>
      <c r="E94" s="203"/>
      <c r="F94" s="203"/>
      <c r="G94" s="203"/>
      <c r="H94" s="203"/>
      <c r="I94" s="203"/>
      <c r="J94" s="203"/>
      <c r="K94" s="203"/>
      <c r="L94" s="203"/>
      <c r="M94" s="203"/>
    </row>
    <row r="95" spans="1:11" ht="15">
      <c r="A95" s="15" t="s">
        <v>153</v>
      </c>
      <c r="B95" s="18"/>
      <c r="C95" s="1"/>
      <c r="D95" s="4"/>
      <c r="E95" s="4"/>
      <c r="F95" s="4"/>
      <c r="G95" s="4"/>
      <c r="H95" s="4"/>
      <c r="I95" s="4"/>
      <c r="J95" s="4"/>
      <c r="K95" s="1"/>
    </row>
    <row r="96" spans="1:11" ht="12.75">
      <c r="A96" s="15"/>
      <c r="B96" s="18"/>
      <c r="C96" s="1"/>
      <c r="D96" s="4"/>
      <c r="E96" s="4" t="s">
        <v>30</v>
      </c>
      <c r="F96" s="11" t="s">
        <v>31</v>
      </c>
      <c r="G96" s="4"/>
      <c r="H96" s="4"/>
      <c r="I96" s="4"/>
      <c r="J96" s="4"/>
      <c r="K96" s="1"/>
    </row>
    <row r="97" spans="1:11" ht="12.75">
      <c r="A97" s="19"/>
      <c r="B97" s="1"/>
      <c r="C97" s="1"/>
      <c r="D97" s="56" t="s">
        <v>29</v>
      </c>
      <c r="E97" s="51">
        <f>E89</f>
        <v>0</v>
      </c>
      <c r="F97" s="52">
        <f>F89</f>
        <v>0</v>
      </c>
      <c r="G97" s="4"/>
      <c r="H97" s="4"/>
      <c r="I97" s="4"/>
      <c r="J97" s="4"/>
      <c r="K97" s="1"/>
    </row>
    <row r="98" spans="1:11" ht="12.75">
      <c r="A98" s="1"/>
      <c r="B98" s="1"/>
      <c r="C98" s="1"/>
      <c r="D98" s="56" t="s">
        <v>47</v>
      </c>
      <c r="E98" s="4">
        <f>E97+F97/0.05</f>
        <v>0</v>
      </c>
      <c r="F98" s="4">
        <v>0</v>
      </c>
      <c r="G98" s="4"/>
      <c r="H98" s="4"/>
      <c r="I98" s="4"/>
      <c r="J98" s="4"/>
      <c r="K98" s="1"/>
    </row>
    <row r="99" spans="1:11" ht="12.75">
      <c r="A99" s="1"/>
      <c r="B99" s="1"/>
      <c r="C99" s="1"/>
      <c r="D99" s="56"/>
      <c r="E99" s="4"/>
      <c r="F99" s="4"/>
      <c r="G99" s="4"/>
      <c r="H99" s="4"/>
      <c r="I99" s="4"/>
      <c r="J99" s="4"/>
      <c r="K99" s="1"/>
    </row>
    <row r="100" spans="1:11" ht="12.75">
      <c r="A100" s="1" t="s">
        <v>143</v>
      </c>
      <c r="B100" s="1"/>
      <c r="C100" s="1"/>
      <c r="D100" s="56"/>
      <c r="E100" s="4"/>
      <c r="F100" s="4"/>
      <c r="G100" s="4"/>
      <c r="H100" s="4"/>
      <c r="I100" s="4"/>
      <c r="J100" s="4"/>
      <c r="K100" s="1"/>
    </row>
    <row r="101" ht="15">
      <c r="A101" t="s">
        <v>165</v>
      </c>
    </row>
    <row r="102" spans="2:9" ht="15">
      <c r="B102" t="s">
        <v>51</v>
      </c>
      <c r="F102" s="101" t="e">
        <f>-($F$29/$B$28)</f>
        <v>#DIV/0!</v>
      </c>
      <c r="G102" t="s">
        <v>135</v>
      </c>
      <c r="H102" s="104"/>
      <c r="I102" s="103"/>
    </row>
    <row r="103" spans="6:9" ht="12.75">
      <c r="F103" s="101"/>
      <c r="H103" s="100" t="s">
        <v>30</v>
      </c>
      <c r="I103" s="105" t="s">
        <v>31</v>
      </c>
    </row>
    <row r="104" spans="2:9" ht="12.75">
      <c r="B104" t="s">
        <v>54</v>
      </c>
      <c r="F104" s="101"/>
      <c r="H104" s="100">
        <v>0</v>
      </c>
      <c r="I104" s="106">
        <v>0</v>
      </c>
    </row>
    <row r="105" spans="2:9" ht="15">
      <c r="B105" t="s">
        <v>53</v>
      </c>
      <c r="H105">
        <f>I46</f>
        <v>0</v>
      </c>
      <c r="I105" s="102" t="e">
        <f>$I$46*$F$102</f>
        <v>#DIV/0!</v>
      </c>
    </row>
    <row r="106" spans="2:11" ht="12.75">
      <c r="B106" t="s">
        <v>133</v>
      </c>
      <c r="H106">
        <v>0</v>
      </c>
      <c r="I106" s="57">
        <f>-(0.1575+$E$10/120)</f>
        <v>-0.1575</v>
      </c>
      <c r="J106" t="s">
        <v>4</v>
      </c>
      <c r="K106" t="s">
        <v>134</v>
      </c>
    </row>
    <row r="107" spans="2:11" ht="15">
      <c r="B107" t="s">
        <v>52</v>
      </c>
      <c r="H107">
        <f>I46</f>
        <v>0</v>
      </c>
      <c r="I107" s="57" t="e">
        <f>$I$106+$I$46*$F$102</f>
        <v>#DIV/0!</v>
      </c>
      <c r="J107" t="s">
        <v>4</v>
      </c>
      <c r="K107" s="57"/>
    </row>
    <row r="109" spans="1:13" ht="25.5" customHeight="1">
      <c r="A109" s="204" t="s">
        <v>155</v>
      </c>
      <c r="B109" s="204"/>
      <c r="C109" s="204"/>
      <c r="D109" s="204"/>
      <c r="E109" s="204"/>
      <c r="F109" s="204"/>
      <c r="G109" s="204"/>
      <c r="H109" s="204"/>
      <c r="I109" s="204"/>
      <c r="J109" s="204"/>
      <c r="K109" s="204"/>
      <c r="L109" s="204"/>
      <c r="M109" s="204"/>
    </row>
    <row r="110" spans="1:13" ht="25.5" customHeight="1">
      <c r="A110" s="204" t="s">
        <v>162</v>
      </c>
      <c r="B110" s="204"/>
      <c r="C110" s="204"/>
      <c r="D110" s="204"/>
      <c r="E110" s="204"/>
      <c r="F110" s="204"/>
      <c r="G110" s="204"/>
      <c r="H110" s="204"/>
      <c r="I110" s="204"/>
      <c r="J110" s="204"/>
      <c r="K110" s="204"/>
      <c r="L110" s="204"/>
      <c r="M110" s="204"/>
    </row>
    <row r="112" spans="1:13" ht="30" customHeight="1">
      <c r="A112" s="205" t="s">
        <v>166</v>
      </c>
      <c r="B112" s="205"/>
      <c r="C112" s="205"/>
      <c r="D112" s="205"/>
      <c r="E112" s="205"/>
      <c r="F112" s="205"/>
      <c r="G112" s="205"/>
      <c r="H112" s="205"/>
      <c r="I112" s="205"/>
      <c r="J112" s="205"/>
      <c r="K112" s="205"/>
      <c r="L112" s="205"/>
      <c r="M112" s="205"/>
    </row>
  </sheetData>
  <sheetProtection/>
  <mergeCells count="96">
    <mergeCell ref="A94:M94"/>
    <mergeCell ref="A109:M109"/>
    <mergeCell ref="A110:M110"/>
    <mergeCell ref="A112:M112"/>
    <mergeCell ref="M12:M13"/>
    <mergeCell ref="K7:L7"/>
    <mergeCell ref="D12:E12"/>
    <mergeCell ref="H12:H13"/>
    <mergeCell ref="I12:I13"/>
    <mergeCell ref="G12:G13"/>
    <mergeCell ref="J12:J13"/>
    <mergeCell ref="F10:G10"/>
    <mergeCell ref="M9:M10"/>
    <mergeCell ref="K12:L12"/>
    <mergeCell ref="A12:A13"/>
    <mergeCell ref="B12:B13"/>
    <mergeCell ref="C12:C13"/>
    <mergeCell ref="F12:F13"/>
    <mergeCell ref="A2:N2"/>
    <mergeCell ref="B1:L1"/>
    <mergeCell ref="A10:D10"/>
    <mergeCell ref="D5:E5"/>
    <mergeCell ref="A5:C5"/>
    <mergeCell ref="A6:C6"/>
    <mergeCell ref="F7:G7"/>
    <mergeCell ref="F5:G5"/>
    <mergeCell ref="A3:N3"/>
    <mergeCell ref="N9:N10"/>
    <mergeCell ref="S9:T9"/>
    <mergeCell ref="P1:V1"/>
    <mergeCell ref="A55:A56"/>
    <mergeCell ref="B55:B56"/>
    <mergeCell ref="H47:H48"/>
    <mergeCell ref="I47:I48"/>
    <mergeCell ref="A49:A50"/>
    <mergeCell ref="B49:B50"/>
    <mergeCell ref="H49:H50"/>
    <mergeCell ref="K6:L6"/>
    <mergeCell ref="A58:A59"/>
    <mergeCell ref="B58:B59"/>
    <mergeCell ref="H51:H52"/>
    <mergeCell ref="I51:I52"/>
    <mergeCell ref="A52:A53"/>
    <mergeCell ref="B52:B53"/>
    <mergeCell ref="H53:H54"/>
    <mergeCell ref="I53:I54"/>
    <mergeCell ref="I49:I50"/>
    <mergeCell ref="A43:A44"/>
    <mergeCell ref="B43:B44"/>
    <mergeCell ref="A46:A47"/>
    <mergeCell ref="B46:B47"/>
    <mergeCell ref="A37:A38"/>
    <mergeCell ref="B37:B38"/>
    <mergeCell ref="A40:A41"/>
    <mergeCell ref="B40:B41"/>
    <mergeCell ref="H41:H42"/>
    <mergeCell ref="A31:A32"/>
    <mergeCell ref="B31:B32"/>
    <mergeCell ref="A34:A35"/>
    <mergeCell ref="B34:B35"/>
    <mergeCell ref="A25:A26"/>
    <mergeCell ref="B25:B26"/>
    <mergeCell ref="A28:A29"/>
    <mergeCell ref="B28:B29"/>
    <mergeCell ref="H23:H24"/>
    <mergeCell ref="I23:I24"/>
    <mergeCell ref="A19:A20"/>
    <mergeCell ref="B19:B20"/>
    <mergeCell ref="H20:H21"/>
    <mergeCell ref="I20:I21"/>
    <mergeCell ref="A4:N4"/>
    <mergeCell ref="H7:I7"/>
    <mergeCell ref="H8:I8"/>
    <mergeCell ref="H9:I9"/>
    <mergeCell ref="H5:J5"/>
    <mergeCell ref="L9:L10"/>
    <mergeCell ref="I32:I33"/>
    <mergeCell ref="I35:I36"/>
    <mergeCell ref="I38:I39"/>
    <mergeCell ref="I41:I42"/>
    <mergeCell ref="A16:A17"/>
    <mergeCell ref="B16:B17"/>
    <mergeCell ref="H17:H18"/>
    <mergeCell ref="I17:I18"/>
    <mergeCell ref="A22:A23"/>
    <mergeCell ref="B22:B23"/>
    <mergeCell ref="I14:I15"/>
    <mergeCell ref="H6:I6"/>
    <mergeCell ref="H26:H27"/>
    <mergeCell ref="H29:H30"/>
    <mergeCell ref="H32:H33"/>
    <mergeCell ref="H38:H39"/>
    <mergeCell ref="H35:H36"/>
    <mergeCell ref="H14:H15"/>
    <mergeCell ref="I26:I27"/>
    <mergeCell ref="I29:I30"/>
  </mergeCells>
  <printOptions/>
  <pageMargins left="0.75" right="0.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33"/>
  <sheetViews>
    <sheetView zoomScalePageLayoutView="0" workbookViewId="0" topLeftCell="A16">
      <selection activeCell="A1" sqref="A1"/>
    </sheetView>
  </sheetViews>
  <sheetFormatPr defaultColWidth="9.140625" defaultRowHeight="12.75"/>
  <cols>
    <col min="1" max="1" width="4.57421875" style="0" customWidth="1"/>
    <col min="2" max="2" width="6.57421875" style="0" customWidth="1"/>
    <col min="3" max="3" width="5.140625" style="0" customWidth="1"/>
    <col min="4" max="4" width="7.421875" style="0" customWidth="1"/>
    <col min="5" max="5" width="7.8515625" style="0" customWidth="1"/>
    <col min="6" max="6" width="11.00390625" style="0" customWidth="1"/>
    <col min="7" max="7" width="5.57421875" style="0" customWidth="1"/>
    <col min="8" max="8" width="4.7109375" style="0" customWidth="1"/>
    <col min="9" max="9" width="7.00390625" style="0" customWidth="1"/>
    <col min="10" max="10" width="5.140625" style="0" customWidth="1"/>
    <col min="11" max="11" width="8.140625" style="0" customWidth="1"/>
    <col min="12" max="12" width="8.00390625" style="0" customWidth="1"/>
    <col min="13" max="13" width="9.8515625" style="0" customWidth="1"/>
    <col min="14" max="14" width="3.00390625" style="0" customWidth="1"/>
  </cols>
  <sheetData>
    <row r="1" spans="2:22" ht="12.75">
      <c r="B1" s="182" t="s">
        <v>11</v>
      </c>
      <c r="C1" s="182"/>
      <c r="D1" s="182"/>
      <c r="E1" s="182"/>
      <c r="F1" s="182"/>
      <c r="G1" s="182"/>
      <c r="H1" s="182"/>
      <c r="I1" s="182"/>
      <c r="J1" s="182"/>
      <c r="K1" s="182"/>
      <c r="L1" s="182"/>
      <c r="M1" s="59"/>
      <c r="N1" s="44" t="s">
        <v>171</v>
      </c>
      <c r="O1" s="29"/>
      <c r="P1" s="179"/>
      <c r="Q1" s="179"/>
      <c r="R1" s="179"/>
      <c r="S1" s="179"/>
      <c r="T1" s="179"/>
      <c r="U1" s="179"/>
      <c r="V1" s="179"/>
    </row>
    <row r="2" spans="1:14" ht="12.75">
      <c r="A2" s="182" t="s">
        <v>12</v>
      </c>
      <c r="B2" s="182"/>
      <c r="C2" s="182"/>
      <c r="D2" s="182"/>
      <c r="E2" s="182"/>
      <c r="F2" s="182"/>
      <c r="G2" s="182"/>
      <c r="H2" s="182"/>
      <c r="I2" s="182"/>
      <c r="J2" s="182"/>
      <c r="K2" s="182"/>
      <c r="L2" s="182"/>
      <c r="M2" s="182"/>
      <c r="N2" s="182"/>
    </row>
    <row r="3" spans="1:14" ht="7.5" customHeight="1">
      <c r="A3" s="182"/>
      <c r="B3" s="182"/>
      <c r="C3" s="182"/>
      <c r="D3" s="182"/>
      <c r="E3" s="182"/>
      <c r="F3" s="182"/>
      <c r="G3" s="182"/>
      <c r="H3" s="182"/>
      <c r="I3" s="182"/>
      <c r="J3" s="182"/>
      <c r="K3" s="182"/>
      <c r="L3" s="182"/>
      <c r="M3" s="182"/>
      <c r="N3" s="182"/>
    </row>
    <row r="4" spans="1:23" ht="12.75">
      <c r="A4" s="165" t="s">
        <v>0</v>
      </c>
      <c r="B4" s="165"/>
      <c r="C4" s="165"/>
      <c r="D4" s="165"/>
      <c r="E4" s="165"/>
      <c r="F4" s="165"/>
      <c r="G4" s="165"/>
      <c r="H4" s="165"/>
      <c r="I4" s="165"/>
      <c r="J4" s="166"/>
      <c r="K4" s="166"/>
      <c r="L4" s="166"/>
      <c r="M4" s="166"/>
      <c r="N4" s="166"/>
      <c r="O4" s="29"/>
      <c r="P4" s="30"/>
      <c r="Q4" s="30"/>
      <c r="R4" s="30"/>
      <c r="S4" s="30"/>
      <c r="T4" s="30"/>
      <c r="U4" s="30"/>
      <c r="V4" s="30"/>
      <c r="W4" s="31"/>
    </row>
    <row r="5" spans="1:23" ht="12.75">
      <c r="A5" s="185" t="s">
        <v>16</v>
      </c>
      <c r="B5" s="184"/>
      <c r="C5" s="184"/>
      <c r="D5" s="170" t="s">
        <v>20</v>
      </c>
      <c r="E5" s="171"/>
      <c r="F5" s="188" t="s">
        <v>13</v>
      </c>
      <c r="G5" s="187"/>
      <c r="H5" s="168" t="s">
        <v>25</v>
      </c>
      <c r="I5" s="168"/>
      <c r="J5" s="213"/>
      <c r="K5" s="26"/>
      <c r="L5" s="27" t="s">
        <v>14</v>
      </c>
      <c r="M5" s="58">
        <v>1</v>
      </c>
      <c r="O5" s="54"/>
      <c r="P5" s="30"/>
      <c r="Q5" s="30"/>
      <c r="R5" s="30"/>
      <c r="S5" s="30"/>
      <c r="T5" s="30"/>
      <c r="U5" s="30"/>
      <c r="V5" s="30"/>
      <c r="W5" s="55"/>
    </row>
    <row r="6" spans="1:23" ht="12.75">
      <c r="A6" s="186" t="s">
        <v>15</v>
      </c>
      <c r="B6" s="184"/>
      <c r="C6" s="184"/>
      <c r="D6" s="123" t="s">
        <v>36</v>
      </c>
      <c r="E6" s="123"/>
      <c r="F6" s="128"/>
      <c r="G6" s="124" t="s">
        <v>27</v>
      </c>
      <c r="H6" s="220" t="s">
        <v>28</v>
      </c>
      <c r="I6" s="182"/>
      <c r="J6" s="127"/>
      <c r="K6" s="181" t="s">
        <v>1</v>
      </c>
      <c r="L6" s="181"/>
      <c r="M6" s="32" t="s">
        <v>168</v>
      </c>
      <c r="O6" s="46"/>
      <c r="P6" s="46"/>
      <c r="Q6" s="46"/>
      <c r="R6" s="46"/>
      <c r="S6" s="46"/>
      <c r="T6" s="46"/>
      <c r="U6" s="46"/>
      <c r="V6" s="46"/>
      <c r="W6" s="46"/>
    </row>
    <row r="7" spans="1:23" ht="12.75">
      <c r="A7" s="26" t="s">
        <v>18</v>
      </c>
      <c r="B7" s="26"/>
      <c r="C7" s="26"/>
      <c r="D7" s="26"/>
      <c r="E7" s="32">
        <v>125</v>
      </c>
      <c r="F7" s="181" t="s">
        <v>17</v>
      </c>
      <c r="G7" s="187"/>
      <c r="H7" s="167">
        <v>38966</v>
      </c>
      <c r="I7" s="167"/>
      <c r="K7" s="208" t="s">
        <v>169</v>
      </c>
      <c r="L7" s="208"/>
      <c r="M7" s="68">
        <v>-35</v>
      </c>
      <c r="O7" s="47"/>
      <c r="P7" s="47"/>
      <c r="Q7" s="47"/>
      <c r="R7" s="47"/>
      <c r="S7" s="47"/>
      <c r="T7" s="47"/>
      <c r="U7" s="47"/>
      <c r="V7" s="47"/>
      <c r="W7" s="47"/>
    </row>
    <row r="8" spans="1:23" ht="12.75">
      <c r="A8" s="26" t="s">
        <v>9</v>
      </c>
      <c r="B8" s="26"/>
      <c r="C8" s="26"/>
      <c r="D8" s="26"/>
      <c r="E8" s="28">
        <f>3*$E$7</f>
        <v>375</v>
      </c>
      <c r="F8" s="26"/>
      <c r="G8" s="27" t="s">
        <v>2</v>
      </c>
      <c r="H8" s="169">
        <v>0.3541666666666667</v>
      </c>
      <c r="I8" s="169"/>
      <c r="L8" s="107" t="s">
        <v>170</v>
      </c>
      <c r="M8" s="122">
        <v>10</v>
      </c>
      <c r="P8" s="49"/>
      <c r="Q8" s="49"/>
      <c r="R8" s="49"/>
      <c r="S8" s="49"/>
      <c r="T8" s="49"/>
      <c r="U8" s="49"/>
      <c r="V8" s="49"/>
      <c r="W8" s="49"/>
    </row>
    <row r="9" spans="1:23" ht="12.75">
      <c r="A9" s="26" t="s">
        <v>19</v>
      </c>
      <c r="B9" s="26"/>
      <c r="C9" s="26"/>
      <c r="D9" s="26"/>
      <c r="E9" s="28">
        <f>$E$8/25</f>
        <v>15</v>
      </c>
      <c r="F9" s="26"/>
      <c r="G9" s="27" t="s">
        <v>3</v>
      </c>
      <c r="H9" s="169">
        <v>0.46875</v>
      </c>
      <c r="I9" s="169"/>
      <c r="J9" s="61" t="s">
        <v>32</v>
      </c>
      <c r="K9" s="32" t="s">
        <v>21</v>
      </c>
      <c r="L9" s="172" t="s">
        <v>33</v>
      </c>
      <c r="M9" s="167">
        <v>38945</v>
      </c>
      <c r="N9" s="189" t="str">
        <f>IF($H$7=0,"",IF($M$9=0,"",IF(($M$9+31)&gt;=$H$7,"OK","NG")))</f>
        <v>OK</v>
      </c>
      <c r="P9" s="41"/>
      <c r="Q9" s="41"/>
      <c r="R9" s="15"/>
      <c r="S9" s="178"/>
      <c r="T9" s="178"/>
      <c r="U9" s="34"/>
      <c r="V9" s="35"/>
      <c r="W9" s="36"/>
    </row>
    <row r="10" spans="1:23" ht="12.75">
      <c r="A10" s="183" t="s">
        <v>145</v>
      </c>
      <c r="B10" s="184"/>
      <c r="C10" s="184"/>
      <c r="D10" s="184"/>
      <c r="E10" s="32">
        <v>24</v>
      </c>
      <c r="F10" s="181" t="s">
        <v>23</v>
      </c>
      <c r="G10" s="187"/>
      <c r="H10" s="53">
        <f>IF($E$10=0,".141 dp",$E$10*0.1414)</f>
        <v>3.3936</v>
      </c>
      <c r="I10" s="69" t="s">
        <v>37</v>
      </c>
      <c r="J10" s="61" t="s">
        <v>34</v>
      </c>
      <c r="K10" s="32" t="s">
        <v>22</v>
      </c>
      <c r="L10" s="173"/>
      <c r="M10" s="182"/>
      <c r="N10" s="182"/>
      <c r="O10" s="33"/>
      <c r="P10" s="37"/>
      <c r="Q10" s="42"/>
      <c r="R10" s="42"/>
      <c r="S10" s="45"/>
      <c r="T10" s="45"/>
      <c r="U10" s="43"/>
      <c r="V10" s="38"/>
      <c r="W10" s="39"/>
    </row>
    <row r="11" spans="1:23" ht="13.5" thickBot="1">
      <c r="A11" s="125" t="s">
        <v>4</v>
      </c>
      <c r="B11" s="11"/>
      <c r="C11" s="11"/>
      <c r="D11" s="125" t="s">
        <v>146</v>
      </c>
      <c r="E11" s="151">
        <v>70</v>
      </c>
      <c r="F11" s="11"/>
      <c r="G11" s="11"/>
      <c r="H11" s="53">
        <f>IF($E$10=0,".100 dp",$E$10*0.1)</f>
        <v>2.4000000000000004</v>
      </c>
      <c r="I11" s="69" t="s">
        <v>24</v>
      </c>
      <c r="J11" s="61" t="s">
        <v>35</v>
      </c>
      <c r="K11" s="62"/>
      <c r="L11" s="81" t="s">
        <v>33</v>
      </c>
      <c r="M11" s="108"/>
      <c r="N11" s="126">
        <f>IF($H$7=0,"",IF($M$11=0,"",IF(($M$11+365/2)&gt;=$H$7,"OK","NG")))</f>
      </c>
      <c r="O11" s="33"/>
      <c r="P11" s="33"/>
      <c r="Q11" s="48"/>
      <c r="R11" s="43"/>
      <c r="S11" s="43"/>
      <c r="T11" s="43"/>
      <c r="U11" s="43"/>
      <c r="V11" s="40"/>
      <c r="W11" s="40"/>
    </row>
    <row r="12" spans="1:23" ht="67.5" customHeight="1">
      <c r="A12" s="196" t="s">
        <v>5</v>
      </c>
      <c r="B12" s="198" t="s">
        <v>41</v>
      </c>
      <c r="C12" s="200" t="s">
        <v>6</v>
      </c>
      <c r="D12" s="194" t="s">
        <v>38</v>
      </c>
      <c r="E12" s="209"/>
      <c r="F12" s="190" t="s">
        <v>49</v>
      </c>
      <c r="G12" s="211"/>
      <c r="H12" s="210" t="s">
        <v>5</v>
      </c>
      <c r="I12" s="198" t="s">
        <v>41</v>
      </c>
      <c r="J12" s="190" t="s">
        <v>6</v>
      </c>
      <c r="K12" s="194" t="s">
        <v>42</v>
      </c>
      <c r="L12" s="195"/>
      <c r="M12" s="206" t="s">
        <v>43</v>
      </c>
      <c r="N12" s="59"/>
      <c r="O12" s="15"/>
      <c r="P12" s="15"/>
      <c r="Q12" s="15"/>
      <c r="R12" s="15"/>
      <c r="S12" s="15"/>
      <c r="T12" s="15"/>
      <c r="U12" s="15"/>
      <c r="V12" s="15"/>
      <c r="W12" s="15"/>
    </row>
    <row r="13" spans="1:23" ht="12.75" customHeight="1" thickBot="1">
      <c r="A13" s="197"/>
      <c r="B13" s="199"/>
      <c r="C13" s="201"/>
      <c r="D13" s="71" t="s">
        <v>39</v>
      </c>
      <c r="E13" s="72" t="s">
        <v>40</v>
      </c>
      <c r="F13" s="191"/>
      <c r="G13" s="212"/>
      <c r="H13" s="201"/>
      <c r="I13" s="199"/>
      <c r="J13" s="191"/>
      <c r="K13" s="71" t="s">
        <v>39</v>
      </c>
      <c r="L13" s="72" t="s">
        <v>40</v>
      </c>
      <c r="M13" s="207"/>
      <c r="O13" s="15"/>
      <c r="P13" s="15"/>
      <c r="Q13" s="15"/>
      <c r="R13" s="15"/>
      <c r="S13" s="15"/>
      <c r="T13" s="15"/>
      <c r="U13" s="15"/>
      <c r="V13" s="15"/>
      <c r="W13" s="15"/>
    </row>
    <row r="14" spans="1:13" ht="11.25" customHeight="1">
      <c r="A14" s="60">
        <v>0</v>
      </c>
      <c r="B14" s="66">
        <v>0</v>
      </c>
      <c r="C14" s="66">
        <v>0</v>
      </c>
      <c r="D14" s="63">
        <v>1</v>
      </c>
      <c r="E14" s="63">
        <v>1.005</v>
      </c>
      <c r="F14" s="98">
        <f>(D14+E14)/2</f>
        <v>1.0025</v>
      </c>
      <c r="G14" s="99" t="s">
        <v>50</v>
      </c>
      <c r="H14" s="160">
        <v>16</v>
      </c>
      <c r="I14" s="215">
        <f>H14*$E$9</f>
        <v>240</v>
      </c>
      <c r="J14" s="66">
        <v>0</v>
      </c>
      <c r="K14" s="63">
        <v>1.23</v>
      </c>
      <c r="L14" s="83">
        <v>1.235</v>
      </c>
      <c r="M14" s="73">
        <f>((K14+L14)/2)-$F$14</f>
        <v>0.22999999999999998</v>
      </c>
    </row>
    <row r="15" spans="1:13" ht="11.25" customHeight="1">
      <c r="A15" s="7"/>
      <c r="B15" s="3"/>
      <c r="C15" s="3"/>
      <c r="D15" s="21"/>
      <c r="E15" s="21"/>
      <c r="F15" s="12"/>
      <c r="G15" s="4"/>
      <c r="H15" s="161"/>
      <c r="I15" s="160"/>
      <c r="J15" s="3">
        <v>5</v>
      </c>
      <c r="K15" s="63">
        <v>1.23</v>
      </c>
      <c r="L15" s="84">
        <v>1.235</v>
      </c>
      <c r="M15" s="73">
        <f>((K15+L15)/2)-$F$14</f>
        <v>0.22999999999999998</v>
      </c>
    </row>
    <row r="16" spans="1:13" ht="11.25" customHeight="1">
      <c r="A16" s="163">
        <v>1</v>
      </c>
      <c r="B16" s="159">
        <f>$E$9</f>
        <v>15</v>
      </c>
      <c r="C16" s="3">
        <v>0</v>
      </c>
      <c r="D16" s="63">
        <v>1.005</v>
      </c>
      <c r="E16" s="63">
        <v>1.01</v>
      </c>
      <c r="F16" s="82">
        <f>(D16+E16)/2-$F$14</f>
        <v>0.004999999999999893</v>
      </c>
      <c r="G16" s="4"/>
      <c r="H16" s="3"/>
      <c r="I16" s="3"/>
      <c r="J16" s="3"/>
      <c r="K16" s="21"/>
      <c r="L16" s="13"/>
      <c r="M16" s="73"/>
    </row>
    <row r="17" spans="1:13" ht="11.25" customHeight="1">
      <c r="A17" s="164"/>
      <c r="B17" s="160"/>
      <c r="C17" s="3">
        <v>5</v>
      </c>
      <c r="D17" s="63">
        <v>1.005</v>
      </c>
      <c r="E17" s="63">
        <v>1.01</v>
      </c>
      <c r="F17" s="82">
        <f>(D17+E17)/2-$F$14</f>
        <v>0.004999999999999893</v>
      </c>
      <c r="G17" s="4"/>
      <c r="H17" s="161">
        <v>17</v>
      </c>
      <c r="I17" s="159">
        <f>H17*$E$9</f>
        <v>255</v>
      </c>
      <c r="J17" s="3">
        <v>0</v>
      </c>
      <c r="K17" s="63">
        <v>1.255</v>
      </c>
      <c r="L17" s="84">
        <v>1.26</v>
      </c>
      <c r="M17" s="73">
        <f>((K17+L17)/2)-$F$14</f>
        <v>0.2549999999999999</v>
      </c>
    </row>
    <row r="18" spans="1:13" ht="11.25" customHeight="1">
      <c r="A18" s="7"/>
      <c r="B18" s="3"/>
      <c r="C18" s="3"/>
      <c r="D18" s="21"/>
      <c r="E18" s="21"/>
      <c r="F18" s="12"/>
      <c r="G18" s="4"/>
      <c r="H18" s="161"/>
      <c r="I18" s="160"/>
      <c r="J18" s="3">
        <v>5</v>
      </c>
      <c r="K18" s="63">
        <v>1.255</v>
      </c>
      <c r="L18" s="84">
        <v>1.26</v>
      </c>
      <c r="M18" s="73">
        <f>((K18+L18)/2)-$F$14</f>
        <v>0.2549999999999999</v>
      </c>
    </row>
    <row r="19" spans="1:13" ht="11.25" customHeight="1">
      <c r="A19" s="163">
        <v>2</v>
      </c>
      <c r="B19" s="159">
        <f>A19*$E$9</f>
        <v>30</v>
      </c>
      <c r="C19" s="3">
        <v>0</v>
      </c>
      <c r="D19" s="63">
        <v>1.01</v>
      </c>
      <c r="E19" s="63">
        <v>1.015</v>
      </c>
      <c r="F19" s="82">
        <f>(D19+E19)/2-$F$14</f>
        <v>0.010000000000000009</v>
      </c>
      <c r="G19" s="4"/>
      <c r="H19" s="2"/>
      <c r="I19" s="2"/>
      <c r="J19" s="2"/>
      <c r="K19" s="22"/>
      <c r="L19" s="13"/>
      <c r="M19" s="74"/>
    </row>
    <row r="20" spans="1:13" ht="11.25" customHeight="1">
      <c r="A20" s="164"/>
      <c r="B20" s="160"/>
      <c r="C20" s="3">
        <v>5</v>
      </c>
      <c r="D20" s="63">
        <v>1.01</v>
      </c>
      <c r="E20" s="63">
        <v>1.015</v>
      </c>
      <c r="F20" s="82">
        <f>(D20+E20)/2-$F$14</f>
        <v>0.010000000000000009</v>
      </c>
      <c r="G20" s="4"/>
      <c r="H20" s="161">
        <v>18</v>
      </c>
      <c r="I20" s="159">
        <f>H20*$E$9</f>
        <v>270</v>
      </c>
      <c r="J20" s="3">
        <v>0</v>
      </c>
      <c r="K20" s="64">
        <v>1.285</v>
      </c>
      <c r="L20" s="84">
        <v>1.29</v>
      </c>
      <c r="M20" s="73">
        <f>((K20+L20)/2)-$F$14</f>
        <v>0.28500000000000014</v>
      </c>
    </row>
    <row r="21" spans="1:13" ht="11.25" customHeight="1">
      <c r="A21" s="7"/>
      <c r="B21" s="3"/>
      <c r="C21" s="3"/>
      <c r="D21" s="21"/>
      <c r="E21" s="21"/>
      <c r="F21" s="12"/>
      <c r="G21" s="4"/>
      <c r="H21" s="161"/>
      <c r="I21" s="160"/>
      <c r="J21" s="3">
        <v>5</v>
      </c>
      <c r="K21" s="64">
        <v>1.285</v>
      </c>
      <c r="L21" s="84">
        <v>1.29</v>
      </c>
      <c r="M21" s="73">
        <f>((K21+L21)/2)-$F$14</f>
        <v>0.28500000000000014</v>
      </c>
    </row>
    <row r="22" spans="1:13" ht="11.25" customHeight="1">
      <c r="A22" s="163">
        <v>3</v>
      </c>
      <c r="B22" s="159">
        <f>A22*$E$9</f>
        <v>45</v>
      </c>
      <c r="C22" s="3">
        <v>0</v>
      </c>
      <c r="D22" s="63">
        <v>1.015</v>
      </c>
      <c r="E22" s="63">
        <v>1.02</v>
      </c>
      <c r="F22" s="82">
        <f>(D22+E22)/2-$F$14</f>
        <v>0.015000000000000124</v>
      </c>
      <c r="G22" s="4"/>
      <c r="H22" s="3"/>
      <c r="I22" s="8"/>
      <c r="J22" s="3"/>
      <c r="K22" s="22"/>
      <c r="L22" s="13"/>
      <c r="M22" s="74"/>
    </row>
    <row r="23" spans="1:13" ht="11.25" customHeight="1">
      <c r="A23" s="164"/>
      <c r="B23" s="160"/>
      <c r="C23" s="3">
        <v>5</v>
      </c>
      <c r="D23" s="63">
        <v>1.015</v>
      </c>
      <c r="E23" s="63">
        <v>1.02</v>
      </c>
      <c r="F23" s="82">
        <f>(D23+E23)/2-$F$14</f>
        <v>0.015000000000000124</v>
      </c>
      <c r="G23" s="4"/>
      <c r="H23" s="161">
        <v>19</v>
      </c>
      <c r="I23" s="159">
        <f>H23*$E$9</f>
        <v>285</v>
      </c>
      <c r="J23" s="3">
        <v>0</v>
      </c>
      <c r="K23" s="64">
        <v>1.315</v>
      </c>
      <c r="L23" s="84">
        <v>1.32</v>
      </c>
      <c r="M23" s="73">
        <f>((K23+L23)/2)-$F$14</f>
        <v>0.31499999999999995</v>
      </c>
    </row>
    <row r="24" spans="1:13" ht="11.25" customHeight="1">
      <c r="A24" s="7"/>
      <c r="B24" s="3"/>
      <c r="C24" s="3"/>
      <c r="D24" s="21"/>
      <c r="E24" s="21"/>
      <c r="F24" s="12"/>
      <c r="G24" s="4"/>
      <c r="H24" s="161"/>
      <c r="I24" s="160"/>
      <c r="J24" s="3">
        <v>5</v>
      </c>
      <c r="K24" s="64">
        <v>1.315</v>
      </c>
      <c r="L24" s="84">
        <v>1.32</v>
      </c>
      <c r="M24" s="73">
        <f>((K24+L24)/2)-$F$14</f>
        <v>0.31499999999999995</v>
      </c>
    </row>
    <row r="25" spans="1:13" ht="11.25" customHeight="1">
      <c r="A25" s="163">
        <v>4</v>
      </c>
      <c r="B25" s="159">
        <f>A25*$E$9</f>
        <v>60</v>
      </c>
      <c r="C25" s="3">
        <v>0</v>
      </c>
      <c r="D25" s="63">
        <v>1.02</v>
      </c>
      <c r="E25" s="63">
        <v>1.025</v>
      </c>
      <c r="F25" s="82">
        <f>(D25+E25)/2-$F$14</f>
        <v>0.020000000000000018</v>
      </c>
      <c r="G25" s="4"/>
      <c r="H25" s="3"/>
      <c r="I25" s="8"/>
      <c r="J25" s="3"/>
      <c r="K25" s="22"/>
      <c r="L25" s="13"/>
      <c r="M25" s="74"/>
    </row>
    <row r="26" spans="1:13" ht="11.25" customHeight="1">
      <c r="A26" s="164"/>
      <c r="B26" s="160"/>
      <c r="C26" s="3">
        <v>5</v>
      </c>
      <c r="D26" s="63">
        <v>1.02</v>
      </c>
      <c r="E26" s="63">
        <v>1.025</v>
      </c>
      <c r="F26" s="82">
        <f>(D26+E26)/2-$F$14</f>
        <v>0.020000000000000018</v>
      </c>
      <c r="G26" s="4"/>
      <c r="H26" s="159">
        <v>20</v>
      </c>
      <c r="I26" s="159">
        <f>H26*$E$9</f>
        <v>300</v>
      </c>
      <c r="J26" s="3">
        <v>0</v>
      </c>
      <c r="K26" s="64">
        <v>1.345</v>
      </c>
      <c r="L26" s="84">
        <v>1.35</v>
      </c>
      <c r="M26" s="73">
        <f>((K26+L26)/2)-$F$14</f>
        <v>0.3450000000000002</v>
      </c>
    </row>
    <row r="27" spans="1:13" ht="11.25" customHeight="1">
      <c r="A27" s="7"/>
      <c r="B27" s="3"/>
      <c r="C27" s="3"/>
      <c r="D27" s="21"/>
      <c r="E27" s="21"/>
      <c r="F27" s="12"/>
      <c r="G27" s="4"/>
      <c r="H27" s="160"/>
      <c r="I27" s="160"/>
      <c r="J27" s="3">
        <v>5</v>
      </c>
      <c r="K27" s="64">
        <v>1.345</v>
      </c>
      <c r="L27" s="84">
        <v>1.35</v>
      </c>
      <c r="M27" s="73">
        <f>((K27+L27)/2)-$F$14</f>
        <v>0.3450000000000002</v>
      </c>
    </row>
    <row r="28" spans="1:13" ht="11.25" customHeight="1">
      <c r="A28" s="163">
        <v>5</v>
      </c>
      <c r="B28" s="159">
        <f>A28*$E$9</f>
        <v>75</v>
      </c>
      <c r="C28" s="3">
        <v>0</v>
      </c>
      <c r="D28" s="63">
        <v>1.03</v>
      </c>
      <c r="E28" s="63">
        <v>1.035</v>
      </c>
      <c r="F28" s="82">
        <f>(D28+E28)/2-$F$14</f>
        <v>0.030000000000000027</v>
      </c>
      <c r="G28" s="4"/>
      <c r="H28" s="3"/>
      <c r="I28" s="8"/>
      <c r="J28" s="3"/>
      <c r="K28" s="22"/>
      <c r="L28" s="13"/>
      <c r="M28" s="74"/>
    </row>
    <row r="29" spans="1:13" ht="11.25" customHeight="1">
      <c r="A29" s="164"/>
      <c r="B29" s="160"/>
      <c r="C29" s="3">
        <v>5</v>
      </c>
      <c r="D29" s="63">
        <v>1.03</v>
      </c>
      <c r="E29" s="63">
        <v>1.035</v>
      </c>
      <c r="F29" s="82">
        <f>(D29+E29)/2-$F$14</f>
        <v>0.030000000000000027</v>
      </c>
      <c r="G29" s="4"/>
      <c r="H29" s="159">
        <v>21</v>
      </c>
      <c r="I29" s="159">
        <f>H29*$E$9</f>
        <v>315</v>
      </c>
      <c r="J29" s="3">
        <v>0</v>
      </c>
      <c r="K29" s="64">
        <v>1.4</v>
      </c>
      <c r="L29" s="84">
        <v>1.405</v>
      </c>
      <c r="M29" s="73">
        <f>((K29+L29)/2)-$F$14</f>
        <v>0.3999999999999999</v>
      </c>
    </row>
    <row r="30" spans="1:13" ht="11.25" customHeight="1">
      <c r="A30" s="7"/>
      <c r="B30" s="3"/>
      <c r="C30" s="3"/>
      <c r="D30" s="21"/>
      <c r="E30" s="21"/>
      <c r="F30" s="12"/>
      <c r="G30" s="4"/>
      <c r="H30" s="160"/>
      <c r="I30" s="160"/>
      <c r="J30" s="3">
        <v>5</v>
      </c>
      <c r="K30" s="64">
        <v>1.4</v>
      </c>
      <c r="L30" s="84">
        <v>1.405</v>
      </c>
      <c r="M30" s="73">
        <f>((K30+L30)/2)-$F$14</f>
        <v>0.3999999999999999</v>
      </c>
    </row>
    <row r="31" spans="1:13" ht="11.25" customHeight="1">
      <c r="A31" s="163">
        <v>6</v>
      </c>
      <c r="B31" s="159">
        <f>A31*$E$9</f>
        <v>90</v>
      </c>
      <c r="C31" s="3">
        <v>0</v>
      </c>
      <c r="D31" s="63">
        <v>1.04</v>
      </c>
      <c r="E31" s="63">
        <v>1.045</v>
      </c>
      <c r="F31" s="82">
        <f>(D31+E31)/2-$F$14</f>
        <v>0.040000000000000036</v>
      </c>
      <c r="G31" s="4"/>
      <c r="H31" s="3"/>
      <c r="I31" s="8"/>
      <c r="J31" s="3"/>
      <c r="K31" s="22"/>
      <c r="L31" s="13"/>
      <c r="M31" s="74"/>
    </row>
    <row r="32" spans="1:13" ht="11.25" customHeight="1">
      <c r="A32" s="164"/>
      <c r="B32" s="160"/>
      <c r="C32" s="3">
        <v>5</v>
      </c>
      <c r="D32" s="63">
        <v>1.04</v>
      </c>
      <c r="E32" s="63">
        <v>1.045</v>
      </c>
      <c r="F32" s="82">
        <f>(D32+E32)/2-$F$14</f>
        <v>0.040000000000000036</v>
      </c>
      <c r="G32" s="4"/>
      <c r="H32" s="159">
        <v>22</v>
      </c>
      <c r="I32" s="159">
        <f>H32*$E$9</f>
        <v>330</v>
      </c>
      <c r="J32" s="3">
        <v>0</v>
      </c>
      <c r="K32" s="64">
        <v>1.475</v>
      </c>
      <c r="L32" s="84">
        <v>1.48</v>
      </c>
      <c r="M32" s="73">
        <f>((K32+L32)/2)-$F$14</f>
        <v>0.4750000000000001</v>
      </c>
    </row>
    <row r="33" spans="1:13" ht="11.25" customHeight="1">
      <c r="A33" s="7"/>
      <c r="B33" s="3"/>
      <c r="C33" s="3"/>
      <c r="D33" s="21"/>
      <c r="E33" s="21"/>
      <c r="F33" s="12"/>
      <c r="G33" s="4"/>
      <c r="H33" s="160"/>
      <c r="I33" s="160"/>
      <c r="J33" s="3">
        <v>5</v>
      </c>
      <c r="K33" s="64">
        <v>1.475</v>
      </c>
      <c r="L33" s="84">
        <v>1.48</v>
      </c>
      <c r="M33" s="73">
        <f>((K33+L33)/2)-$F$14</f>
        <v>0.4750000000000001</v>
      </c>
    </row>
    <row r="34" spans="1:17" ht="11.25" customHeight="1">
      <c r="A34" s="163">
        <v>7</v>
      </c>
      <c r="B34" s="159">
        <f>A34*$E$9</f>
        <v>105</v>
      </c>
      <c r="C34" s="3">
        <v>0</v>
      </c>
      <c r="D34" s="63">
        <v>1.05</v>
      </c>
      <c r="E34" s="63">
        <v>1.055</v>
      </c>
      <c r="F34" s="82">
        <f>(D34+E34)/2-$F$14</f>
        <v>0.050000000000000044</v>
      </c>
      <c r="G34" s="4"/>
      <c r="H34" s="3"/>
      <c r="I34" s="8"/>
      <c r="J34" s="3"/>
      <c r="K34" s="22"/>
      <c r="L34" s="13"/>
      <c r="M34" s="74"/>
      <c r="Q34" s="25"/>
    </row>
    <row r="35" spans="1:13" ht="11.25" customHeight="1">
      <c r="A35" s="164"/>
      <c r="B35" s="160"/>
      <c r="C35" s="3">
        <v>5</v>
      </c>
      <c r="D35" s="63">
        <v>1.05</v>
      </c>
      <c r="E35" s="63">
        <v>1.055</v>
      </c>
      <c r="F35" s="82">
        <f>(D35+E35)/2-$F$14</f>
        <v>0.050000000000000044</v>
      </c>
      <c r="G35" s="4"/>
      <c r="H35" s="159">
        <v>23</v>
      </c>
      <c r="I35" s="159">
        <f>H35*$E$9</f>
        <v>345</v>
      </c>
      <c r="J35" s="3">
        <v>0</v>
      </c>
      <c r="K35" s="64">
        <v>1.575</v>
      </c>
      <c r="L35" s="84">
        <v>1.58</v>
      </c>
      <c r="M35" s="73">
        <f>((K35+L35)/2)-$F$14</f>
        <v>0.5750000000000002</v>
      </c>
    </row>
    <row r="36" spans="1:13" ht="11.25" customHeight="1">
      <c r="A36" s="7"/>
      <c r="B36" s="3"/>
      <c r="C36" s="3"/>
      <c r="D36" s="21"/>
      <c r="E36" s="21"/>
      <c r="F36" s="12"/>
      <c r="G36" s="4"/>
      <c r="H36" s="160"/>
      <c r="I36" s="160"/>
      <c r="J36" s="3">
        <v>5</v>
      </c>
      <c r="K36" s="64">
        <v>1.575</v>
      </c>
      <c r="L36" s="84">
        <v>1.58</v>
      </c>
      <c r="M36" s="73">
        <f>((K36+L36)/2)-$F$14</f>
        <v>0.5750000000000002</v>
      </c>
    </row>
    <row r="37" spans="1:13" ht="11.25" customHeight="1">
      <c r="A37" s="163">
        <v>8</v>
      </c>
      <c r="B37" s="159">
        <f>A37*$E$9</f>
        <v>120</v>
      </c>
      <c r="C37" s="3">
        <v>0</v>
      </c>
      <c r="D37" s="63">
        <v>1.065</v>
      </c>
      <c r="E37" s="63">
        <v>1.07</v>
      </c>
      <c r="F37" s="82">
        <f>(D37+E37)/2-$F$14</f>
        <v>0.06499999999999995</v>
      </c>
      <c r="G37" s="4"/>
      <c r="H37" s="3"/>
      <c r="I37" s="8"/>
      <c r="J37" s="3"/>
      <c r="K37" s="22"/>
      <c r="L37" s="13"/>
      <c r="M37" s="74"/>
    </row>
    <row r="38" spans="1:13" ht="11.25" customHeight="1">
      <c r="A38" s="164"/>
      <c r="B38" s="160"/>
      <c r="C38" s="3">
        <v>5</v>
      </c>
      <c r="D38" s="63">
        <v>1.065</v>
      </c>
      <c r="E38" s="63">
        <v>1.07</v>
      </c>
      <c r="F38" s="82">
        <f>(D38+E38)/2-$F$14</f>
        <v>0.06499999999999995</v>
      </c>
      <c r="G38" s="4"/>
      <c r="H38" s="159">
        <v>24</v>
      </c>
      <c r="I38" s="159">
        <f>H38*$E$9</f>
        <v>360</v>
      </c>
      <c r="J38" s="3">
        <v>0</v>
      </c>
      <c r="K38" s="64">
        <v>1.9</v>
      </c>
      <c r="L38" s="84">
        <v>1.905</v>
      </c>
      <c r="M38" s="73">
        <f>((K38+L38)/2)-$F$14</f>
        <v>0.8999999999999999</v>
      </c>
    </row>
    <row r="39" spans="1:13" ht="11.25" customHeight="1">
      <c r="A39" s="7" t="s">
        <v>4</v>
      </c>
      <c r="B39" s="3"/>
      <c r="C39" s="3"/>
      <c r="D39" s="21"/>
      <c r="E39" s="21"/>
      <c r="F39" s="12"/>
      <c r="G39" s="4"/>
      <c r="H39" s="160"/>
      <c r="I39" s="160"/>
      <c r="J39" s="3">
        <v>5</v>
      </c>
      <c r="K39" s="64">
        <v>1.9</v>
      </c>
      <c r="L39" s="84">
        <v>1.905</v>
      </c>
      <c r="M39" s="73">
        <f>((K39+L39)/2)-$F$14</f>
        <v>0.8999999999999999</v>
      </c>
    </row>
    <row r="40" spans="1:13" ht="11.25" customHeight="1">
      <c r="A40" s="163">
        <v>9</v>
      </c>
      <c r="B40" s="159">
        <f>A40*$E$9</f>
        <v>135</v>
      </c>
      <c r="C40" s="3">
        <v>0</v>
      </c>
      <c r="D40" s="63">
        <v>1.08</v>
      </c>
      <c r="E40" s="63">
        <v>1.085</v>
      </c>
      <c r="F40" s="82">
        <f>(D40+E40)/2-$F$14</f>
        <v>0.08000000000000007</v>
      </c>
      <c r="G40" s="4"/>
      <c r="H40" s="3"/>
      <c r="I40" s="8"/>
      <c r="J40" s="3"/>
      <c r="K40" s="22"/>
      <c r="L40" s="13"/>
      <c r="M40" s="74"/>
    </row>
    <row r="41" spans="1:13" ht="11.25" customHeight="1">
      <c r="A41" s="164"/>
      <c r="B41" s="160"/>
      <c r="C41" s="3">
        <v>5</v>
      </c>
      <c r="D41" s="63">
        <v>1.08</v>
      </c>
      <c r="E41" s="63">
        <v>1.085</v>
      </c>
      <c r="F41" s="82">
        <f>(D41+E41)/2-$F$14</f>
        <v>0.08000000000000007</v>
      </c>
      <c r="G41" s="4"/>
      <c r="H41" s="159">
        <v>25</v>
      </c>
      <c r="I41" s="159">
        <f>H41*$E$9</f>
        <v>375</v>
      </c>
      <c r="J41" s="3">
        <v>0</v>
      </c>
      <c r="K41" s="64">
        <v>2.4</v>
      </c>
      <c r="L41" s="84">
        <v>2.405</v>
      </c>
      <c r="M41" s="73">
        <f>((K41+L41)/2)-$F$14</f>
        <v>1.4</v>
      </c>
    </row>
    <row r="42" spans="1:13" ht="11.25" customHeight="1">
      <c r="A42" s="7"/>
      <c r="B42" s="3"/>
      <c r="C42" s="3"/>
      <c r="D42" s="21"/>
      <c r="E42" s="21"/>
      <c r="F42" s="12"/>
      <c r="G42" s="4"/>
      <c r="H42" s="160"/>
      <c r="I42" s="160"/>
      <c r="J42" s="3">
        <v>5</v>
      </c>
      <c r="K42" s="64">
        <v>2.405</v>
      </c>
      <c r="L42" s="84">
        <v>2.41</v>
      </c>
      <c r="M42" s="73">
        <f>((K42+L42)/2)-$F$14</f>
        <v>1.4049999999999998</v>
      </c>
    </row>
    <row r="43" spans="1:13" ht="11.25" customHeight="1">
      <c r="A43" s="163">
        <v>10</v>
      </c>
      <c r="B43" s="159">
        <f>A43*$E$9</f>
        <v>150</v>
      </c>
      <c r="C43" s="3">
        <v>0</v>
      </c>
      <c r="D43" s="63">
        <v>1.095</v>
      </c>
      <c r="E43" s="63">
        <v>1.1</v>
      </c>
      <c r="F43" s="82">
        <f>(D43+E43)/2-$F$14</f>
        <v>0.0950000000000002</v>
      </c>
      <c r="G43" s="4"/>
      <c r="H43" s="4"/>
      <c r="I43" s="4"/>
      <c r="J43" s="4"/>
      <c r="K43" s="23"/>
      <c r="L43" s="14"/>
      <c r="M43" s="75"/>
    </row>
    <row r="44" spans="1:13" ht="11.25" customHeight="1">
      <c r="A44" s="164"/>
      <c r="B44" s="160"/>
      <c r="C44" s="3">
        <v>5</v>
      </c>
      <c r="D44" s="63">
        <v>1.095</v>
      </c>
      <c r="E44" s="63">
        <v>1.1</v>
      </c>
      <c r="F44" s="82">
        <f>(D44+E44)/2-$F$14</f>
        <v>0.0950000000000002</v>
      </c>
      <c r="G44" s="4"/>
      <c r="H44" s="4"/>
      <c r="I44" s="4"/>
      <c r="J44" s="4"/>
      <c r="K44" s="24"/>
      <c r="L44" s="14"/>
      <c r="M44" s="85"/>
    </row>
    <row r="45" spans="1:13" ht="11.25" customHeight="1">
      <c r="A45" s="7"/>
      <c r="B45" s="3"/>
      <c r="C45" s="3"/>
      <c r="D45" s="21"/>
      <c r="E45" s="21"/>
      <c r="F45" s="12"/>
      <c r="G45" s="4"/>
      <c r="H45" s="4"/>
      <c r="I45" s="4"/>
      <c r="J45" s="4"/>
      <c r="K45" s="24"/>
      <c r="L45" s="14"/>
      <c r="M45" s="85"/>
    </row>
    <row r="46" spans="1:13" ht="11.25" customHeight="1">
      <c r="A46" s="163">
        <v>11</v>
      </c>
      <c r="B46" s="159">
        <f>A46*$E$9</f>
        <v>165</v>
      </c>
      <c r="C46" s="3">
        <v>0</v>
      </c>
      <c r="D46" s="63">
        <v>1.115</v>
      </c>
      <c r="E46" s="63">
        <v>1.12</v>
      </c>
      <c r="F46" s="82">
        <f>(D46+E46)/2-$F$14</f>
        <v>0.11500000000000021</v>
      </c>
      <c r="G46" s="4"/>
      <c r="H46" s="20">
        <v>1</v>
      </c>
      <c r="I46" s="65">
        <v>375</v>
      </c>
      <c r="J46" s="10">
        <v>0</v>
      </c>
      <c r="K46" s="63">
        <v>2.405</v>
      </c>
      <c r="L46" s="84">
        <v>2.41</v>
      </c>
      <c r="M46" s="76">
        <f aca="true" t="shared" si="0" ref="M46:M54">((K46+L46)/2)-$F$14</f>
        <v>1.4049999999999998</v>
      </c>
    </row>
    <row r="47" spans="1:13" ht="11.25" customHeight="1">
      <c r="A47" s="164"/>
      <c r="B47" s="160"/>
      <c r="C47" s="3">
        <v>5</v>
      </c>
      <c r="D47" s="63">
        <v>1.115</v>
      </c>
      <c r="E47" s="63">
        <v>1.12</v>
      </c>
      <c r="F47" s="82">
        <f>(D47+E47)/2-$F$14</f>
        <v>0.11500000000000021</v>
      </c>
      <c r="G47" s="4"/>
      <c r="H47" s="180">
        <v>0.75</v>
      </c>
      <c r="I47" s="174">
        <f>$I$46*0.75</f>
        <v>281.25</v>
      </c>
      <c r="J47" s="3">
        <v>0</v>
      </c>
      <c r="K47" s="63">
        <v>1.5</v>
      </c>
      <c r="L47" s="84">
        <v>1.505</v>
      </c>
      <c r="M47" s="76">
        <f t="shared" si="0"/>
        <v>0.5</v>
      </c>
    </row>
    <row r="48" spans="1:13" ht="11.25" customHeight="1">
      <c r="A48" s="7"/>
      <c r="B48" s="3"/>
      <c r="C48" s="3"/>
      <c r="D48" s="21"/>
      <c r="E48" s="21"/>
      <c r="F48" s="12"/>
      <c r="G48" s="4"/>
      <c r="H48" s="161"/>
      <c r="I48" s="174"/>
      <c r="J48" s="3">
        <v>5</v>
      </c>
      <c r="K48" s="63">
        <v>1.5</v>
      </c>
      <c r="L48" s="84">
        <v>1.505</v>
      </c>
      <c r="M48" s="76">
        <f t="shared" si="0"/>
        <v>0.5</v>
      </c>
    </row>
    <row r="49" spans="1:13" ht="11.25" customHeight="1">
      <c r="A49" s="163">
        <v>12</v>
      </c>
      <c r="B49" s="159">
        <f>A49*$E$9</f>
        <v>180</v>
      </c>
      <c r="C49" s="3">
        <v>0</v>
      </c>
      <c r="D49" s="63">
        <v>1.135</v>
      </c>
      <c r="E49" s="63">
        <v>1.14</v>
      </c>
      <c r="F49" s="82">
        <f>(D49+E49)/2-$F$14</f>
        <v>0.135</v>
      </c>
      <c r="G49" s="4"/>
      <c r="H49" s="180">
        <v>0.5</v>
      </c>
      <c r="I49" s="174">
        <f>$I$46*0.5</f>
        <v>187.5</v>
      </c>
      <c r="J49" s="3">
        <v>0</v>
      </c>
      <c r="K49" s="63">
        <v>1.2</v>
      </c>
      <c r="L49" s="84">
        <v>1.205</v>
      </c>
      <c r="M49" s="76">
        <f t="shared" si="0"/>
        <v>0.20000000000000018</v>
      </c>
    </row>
    <row r="50" spans="1:13" ht="11.25" customHeight="1">
      <c r="A50" s="164"/>
      <c r="B50" s="160"/>
      <c r="C50" s="3">
        <v>5</v>
      </c>
      <c r="D50" s="63">
        <v>1.135</v>
      </c>
      <c r="E50" s="63">
        <v>1.14</v>
      </c>
      <c r="F50" s="82">
        <f>(D50+E50)/2-$F$14</f>
        <v>0.135</v>
      </c>
      <c r="G50" s="4"/>
      <c r="H50" s="161"/>
      <c r="I50" s="174"/>
      <c r="J50" s="3">
        <v>5</v>
      </c>
      <c r="K50" s="63">
        <v>1.2</v>
      </c>
      <c r="L50" s="84">
        <v>1.205</v>
      </c>
      <c r="M50" s="76">
        <f t="shared" si="0"/>
        <v>0.20000000000000018</v>
      </c>
    </row>
    <row r="51" spans="1:13" ht="11.25" customHeight="1">
      <c r="A51" s="7"/>
      <c r="B51" s="3"/>
      <c r="C51" s="3"/>
      <c r="D51" s="21"/>
      <c r="E51" s="21"/>
      <c r="F51" s="12"/>
      <c r="G51" s="4"/>
      <c r="H51" s="177">
        <v>0.25</v>
      </c>
      <c r="I51" s="174">
        <f>$I$46*0.25</f>
        <v>93.75</v>
      </c>
      <c r="J51" s="3">
        <v>0</v>
      </c>
      <c r="K51" s="63">
        <v>1.07</v>
      </c>
      <c r="L51" s="84">
        <v>1.075</v>
      </c>
      <c r="M51" s="76">
        <f t="shared" si="0"/>
        <v>0.07000000000000006</v>
      </c>
    </row>
    <row r="52" spans="1:13" ht="11.25" customHeight="1">
      <c r="A52" s="163">
        <v>13</v>
      </c>
      <c r="B52" s="159">
        <f>A52*$E$9</f>
        <v>195</v>
      </c>
      <c r="C52" s="3">
        <v>0</v>
      </c>
      <c r="D52" s="63">
        <v>1.155</v>
      </c>
      <c r="E52" s="63">
        <v>1.16</v>
      </c>
      <c r="F52" s="82">
        <f>(D52+E52)/2-$F$14</f>
        <v>0.15500000000000003</v>
      </c>
      <c r="G52" s="4"/>
      <c r="H52" s="161"/>
      <c r="I52" s="174"/>
      <c r="J52" s="3">
        <v>5</v>
      </c>
      <c r="K52" s="63">
        <v>1.07</v>
      </c>
      <c r="L52" s="84">
        <v>1.075</v>
      </c>
      <c r="M52" s="76">
        <f t="shared" si="0"/>
        <v>0.07000000000000006</v>
      </c>
    </row>
    <row r="53" spans="1:13" ht="11.25" customHeight="1">
      <c r="A53" s="164"/>
      <c r="B53" s="160"/>
      <c r="C53" s="3">
        <v>5</v>
      </c>
      <c r="D53" s="63">
        <v>1.155</v>
      </c>
      <c r="E53" s="63">
        <v>1.16</v>
      </c>
      <c r="F53" s="82">
        <f>(D53+E53)/2-$F$14</f>
        <v>0.15500000000000003</v>
      </c>
      <c r="G53" s="4"/>
      <c r="H53" s="161">
        <v>0</v>
      </c>
      <c r="I53" s="161">
        <v>0</v>
      </c>
      <c r="J53" s="10">
        <v>0</v>
      </c>
      <c r="K53" s="63">
        <v>1.026</v>
      </c>
      <c r="L53" s="84">
        <v>1.031</v>
      </c>
      <c r="M53" s="76">
        <f t="shared" si="0"/>
        <v>0.026000000000000023</v>
      </c>
    </row>
    <row r="54" spans="1:13" ht="11.25" customHeight="1">
      <c r="A54" s="7"/>
      <c r="B54" s="3"/>
      <c r="C54" s="3"/>
      <c r="D54" s="21"/>
      <c r="E54" s="21"/>
      <c r="F54" s="12"/>
      <c r="G54" s="4"/>
      <c r="H54" s="161"/>
      <c r="I54" s="161"/>
      <c r="J54" s="10">
        <v>30</v>
      </c>
      <c r="K54" s="63">
        <v>1.026</v>
      </c>
      <c r="L54" s="84">
        <v>1.031</v>
      </c>
      <c r="M54" s="76">
        <f t="shared" si="0"/>
        <v>0.026000000000000023</v>
      </c>
    </row>
    <row r="55" spans="1:13" ht="11.25" customHeight="1">
      <c r="A55" s="163">
        <v>14</v>
      </c>
      <c r="B55" s="159">
        <f>A55*$E$9</f>
        <v>210</v>
      </c>
      <c r="C55" s="3">
        <v>0</v>
      </c>
      <c r="D55" s="63">
        <v>1.18</v>
      </c>
      <c r="E55" s="63">
        <v>1.185</v>
      </c>
      <c r="F55" s="82">
        <f>(D55+E55)/2-$F$14</f>
        <v>0.18000000000000016</v>
      </c>
      <c r="G55" s="4"/>
      <c r="H55" s="1"/>
      <c r="I55" s="1"/>
      <c r="J55" s="1"/>
      <c r="K55" s="1"/>
      <c r="L55" s="1"/>
      <c r="M55" s="5"/>
    </row>
    <row r="56" spans="1:13" ht="11.25" customHeight="1">
      <c r="A56" s="164"/>
      <c r="B56" s="160"/>
      <c r="C56" s="3">
        <v>5</v>
      </c>
      <c r="D56" s="63">
        <v>1.18</v>
      </c>
      <c r="E56" s="63">
        <v>1.185</v>
      </c>
      <c r="F56" s="82">
        <f>(D56+E56)/2-$F$14</f>
        <v>0.18000000000000016</v>
      </c>
      <c r="G56" s="4"/>
      <c r="H56" s="11" t="s">
        <v>10</v>
      </c>
      <c r="I56" s="1"/>
      <c r="J56" s="1"/>
      <c r="K56" s="4"/>
      <c r="L56" s="1"/>
      <c r="M56" s="16">
        <f>$M$46</f>
        <v>1.4049999999999998</v>
      </c>
    </row>
    <row r="57" spans="1:13" ht="11.25" customHeight="1">
      <c r="A57" s="7"/>
      <c r="B57" s="3"/>
      <c r="C57" s="3"/>
      <c r="D57" s="21"/>
      <c r="E57" s="21"/>
      <c r="F57" s="12"/>
      <c r="G57" s="4"/>
      <c r="H57" s="11" t="s">
        <v>7</v>
      </c>
      <c r="I57" s="4"/>
      <c r="J57" s="1"/>
      <c r="K57" s="4"/>
      <c r="L57" s="1"/>
      <c r="M57" s="17">
        <f>$M$54</f>
        <v>0.026000000000000023</v>
      </c>
    </row>
    <row r="58" spans="1:13" ht="11.25" customHeight="1">
      <c r="A58" s="163">
        <v>15</v>
      </c>
      <c r="B58" s="159">
        <f>A58*$E$9</f>
        <v>225</v>
      </c>
      <c r="C58" s="3">
        <v>0</v>
      </c>
      <c r="D58" s="63">
        <v>1.205</v>
      </c>
      <c r="E58" s="63">
        <v>1.21</v>
      </c>
      <c r="F58" s="82">
        <f>(D58+E58)/2-$F$14</f>
        <v>0.20500000000000007</v>
      </c>
      <c r="G58" s="4"/>
      <c r="H58" s="1"/>
      <c r="I58" s="61" t="s">
        <v>110</v>
      </c>
      <c r="J58" s="1"/>
      <c r="K58" s="1"/>
      <c r="L58" s="1"/>
      <c r="M58" s="50" t="str">
        <f>IF($M46=0,"",IF($M$57&lt;$H$10,"WITHIN LIMIT Sq Pile","PLUNGING PILE"))</f>
        <v>WITHIN LIMIT Sq Pile</v>
      </c>
    </row>
    <row r="59" spans="1:13" ht="11.25" customHeight="1" thickBot="1">
      <c r="A59" s="175"/>
      <c r="B59" s="214"/>
      <c r="C59" s="77">
        <v>5</v>
      </c>
      <c r="D59" s="129">
        <v>1.205</v>
      </c>
      <c r="E59" s="129">
        <v>1.21</v>
      </c>
      <c r="F59" s="130">
        <f>(D59+E59)/2-$F$14</f>
        <v>0.20500000000000007</v>
      </c>
      <c r="G59" s="9"/>
      <c r="H59" s="79" t="s">
        <v>8</v>
      </c>
      <c r="I59" s="9"/>
      <c r="J59" s="9"/>
      <c r="K59" s="9"/>
      <c r="L59" s="6"/>
      <c r="M59" s="80">
        <f>$M$56-$M$57</f>
        <v>1.3789999999999998</v>
      </c>
    </row>
    <row r="60" spans="1:14" ht="12.75">
      <c r="A60" s="1"/>
      <c r="B60" s="1"/>
      <c r="C60" s="1"/>
      <c r="D60" s="1"/>
      <c r="E60" s="1"/>
      <c r="F60" s="1"/>
      <c r="G60" s="4"/>
      <c r="H60" s="1"/>
      <c r="I60" s="1"/>
      <c r="J60" s="1"/>
      <c r="K60" s="1"/>
      <c r="L60" s="1"/>
      <c r="M60" s="1"/>
      <c r="N60" s="1"/>
    </row>
    <row r="61" spans="1:11" ht="12.75">
      <c r="A61" s="1"/>
      <c r="B61" s="1"/>
      <c r="C61" s="1"/>
      <c r="E61" s="4" t="s">
        <v>26</v>
      </c>
      <c r="G61" s="4"/>
      <c r="H61" s="4"/>
      <c r="I61" s="4"/>
      <c r="J61" s="4"/>
      <c r="K61" s="1"/>
    </row>
    <row r="62" spans="1:11" ht="12.75">
      <c r="A62" s="1"/>
      <c r="B62" s="1"/>
      <c r="C62" s="1"/>
      <c r="D62" t="s">
        <v>48</v>
      </c>
      <c r="E62" s="4" t="s">
        <v>45</v>
      </c>
      <c r="F62" t="s">
        <v>46</v>
      </c>
      <c r="G62" s="4"/>
      <c r="H62" s="4"/>
      <c r="I62" s="4"/>
      <c r="J62" s="4"/>
      <c r="K62" s="1"/>
    </row>
    <row r="63" spans="1:11" ht="12.75">
      <c r="A63" s="1"/>
      <c r="B63" s="1"/>
      <c r="C63" s="1"/>
      <c r="D63">
        <v>0</v>
      </c>
      <c r="E63" s="56">
        <v>0</v>
      </c>
      <c r="F63" s="57">
        <v>0</v>
      </c>
      <c r="G63" s="4"/>
      <c r="H63" s="4"/>
      <c r="I63" s="4"/>
      <c r="J63" s="4"/>
      <c r="K63" s="1"/>
    </row>
    <row r="64" spans="4:11" ht="12.75">
      <c r="D64" s="1">
        <v>1</v>
      </c>
      <c r="E64" s="18">
        <f>B16</f>
        <v>15</v>
      </c>
      <c r="F64" s="14">
        <f>-(F17)</f>
        <v>-0.004999999999999893</v>
      </c>
      <c r="G64" s="4"/>
      <c r="H64" s="4"/>
      <c r="I64" s="4"/>
      <c r="J64" s="4"/>
      <c r="K64" s="1"/>
    </row>
    <row r="65" spans="4:11" ht="12.75">
      <c r="D65" s="1">
        <v>2</v>
      </c>
      <c r="E65" s="18">
        <f>B19</f>
        <v>30</v>
      </c>
      <c r="F65" s="14">
        <f>-(F20)</f>
        <v>-0.010000000000000009</v>
      </c>
      <c r="G65" s="4"/>
      <c r="H65" s="4"/>
      <c r="I65" s="4"/>
      <c r="J65" s="4"/>
      <c r="K65" s="1"/>
    </row>
    <row r="66" spans="4:11" ht="12.75">
      <c r="D66" s="1">
        <v>3</v>
      </c>
      <c r="E66" s="18">
        <f>B22</f>
        <v>45</v>
      </c>
      <c r="F66" s="14">
        <f>-(F23)</f>
        <v>-0.015000000000000124</v>
      </c>
      <c r="G66" s="4"/>
      <c r="H66" s="4"/>
      <c r="I66" s="4"/>
      <c r="J66" s="4"/>
      <c r="K66" s="1"/>
    </row>
    <row r="67" spans="4:11" ht="12.75">
      <c r="D67" s="15">
        <v>4</v>
      </c>
      <c r="E67" s="18">
        <f>B25</f>
        <v>60</v>
      </c>
      <c r="F67" s="14">
        <f>-(F26)</f>
        <v>-0.020000000000000018</v>
      </c>
      <c r="G67" s="4"/>
      <c r="H67" s="4"/>
      <c r="I67" s="4"/>
      <c r="J67" s="4"/>
      <c r="K67" s="1"/>
    </row>
    <row r="68" spans="4:11" ht="12.75">
      <c r="D68" s="15">
        <v>5</v>
      </c>
      <c r="E68" s="18">
        <f>B28</f>
        <v>75</v>
      </c>
      <c r="F68" s="14">
        <f>-(F29)</f>
        <v>-0.030000000000000027</v>
      </c>
      <c r="G68" s="4"/>
      <c r="H68" s="4"/>
      <c r="I68" s="4"/>
      <c r="J68" s="4"/>
      <c r="K68" s="1"/>
    </row>
    <row r="69" spans="4:11" ht="12.75">
      <c r="D69" s="15">
        <v>6</v>
      </c>
      <c r="E69" s="18">
        <f>B31</f>
        <v>90</v>
      </c>
      <c r="F69" s="14">
        <f>-(F32)</f>
        <v>-0.040000000000000036</v>
      </c>
      <c r="G69" s="4"/>
      <c r="H69" s="4"/>
      <c r="I69" s="4"/>
      <c r="J69" s="4"/>
      <c r="K69" s="1"/>
    </row>
    <row r="70" spans="4:11" ht="12.75">
      <c r="D70" s="15">
        <v>7</v>
      </c>
      <c r="E70" s="18">
        <f>B34</f>
        <v>105</v>
      </c>
      <c r="F70" s="14">
        <f>-(F35)</f>
        <v>-0.050000000000000044</v>
      </c>
      <c r="G70" s="4"/>
      <c r="H70" s="4"/>
      <c r="I70" s="4"/>
      <c r="J70" s="4"/>
      <c r="K70" s="1"/>
    </row>
    <row r="71" spans="4:11" ht="12.75">
      <c r="D71" s="15">
        <v>8</v>
      </c>
      <c r="E71" s="18">
        <f>B37</f>
        <v>120</v>
      </c>
      <c r="F71" s="14">
        <f>-(F38)</f>
        <v>-0.06499999999999995</v>
      </c>
      <c r="G71" s="4"/>
      <c r="H71" s="4"/>
      <c r="I71" s="4"/>
      <c r="J71" s="4"/>
      <c r="K71" s="1"/>
    </row>
    <row r="72" spans="4:11" ht="12.75">
      <c r="D72" s="15">
        <v>9</v>
      </c>
      <c r="E72" s="18">
        <f>B40</f>
        <v>135</v>
      </c>
      <c r="F72" s="14">
        <f>-(F41)</f>
        <v>-0.08000000000000007</v>
      </c>
      <c r="G72" s="4"/>
      <c r="H72" s="4"/>
      <c r="I72" s="4"/>
      <c r="J72" s="4"/>
      <c r="K72" s="1"/>
    </row>
    <row r="73" spans="4:11" ht="12.75">
      <c r="D73" s="15">
        <v>10</v>
      </c>
      <c r="E73" s="18">
        <f>B43</f>
        <v>150</v>
      </c>
      <c r="F73" s="14">
        <f>-(F44)</f>
        <v>-0.0950000000000002</v>
      </c>
      <c r="G73" s="4"/>
      <c r="H73" s="4"/>
      <c r="I73" s="4"/>
      <c r="J73" s="4"/>
      <c r="K73" s="1"/>
    </row>
    <row r="74" spans="4:11" ht="12.75">
      <c r="D74" s="15">
        <v>11</v>
      </c>
      <c r="E74" s="18">
        <f>B46</f>
        <v>165</v>
      </c>
      <c r="F74" s="14">
        <f>-(F47)</f>
        <v>-0.11500000000000021</v>
      </c>
      <c r="G74" s="4"/>
      <c r="H74" s="4"/>
      <c r="I74" s="4"/>
      <c r="J74" s="4"/>
      <c r="K74" s="1"/>
    </row>
    <row r="75" spans="4:11" ht="12.75">
      <c r="D75" s="15">
        <v>12</v>
      </c>
      <c r="E75" s="18">
        <f>B49</f>
        <v>180</v>
      </c>
      <c r="F75" s="14">
        <f>-(F50)</f>
        <v>-0.135</v>
      </c>
      <c r="G75" s="4"/>
      <c r="H75" s="4"/>
      <c r="I75" s="4"/>
      <c r="J75" s="4"/>
      <c r="K75" s="1"/>
    </row>
    <row r="76" spans="4:11" ht="12.75">
      <c r="D76" s="15">
        <v>13</v>
      </c>
      <c r="E76" s="18">
        <f>B52</f>
        <v>195</v>
      </c>
      <c r="F76" s="14">
        <f>-(F53)</f>
        <v>-0.15500000000000003</v>
      </c>
      <c r="G76" s="4"/>
      <c r="H76" s="4"/>
      <c r="I76" s="4"/>
      <c r="J76" s="4"/>
      <c r="K76" s="1"/>
    </row>
    <row r="77" spans="4:11" ht="12.75">
      <c r="D77" s="15">
        <v>14</v>
      </c>
      <c r="E77" s="18">
        <f>B55</f>
        <v>210</v>
      </c>
      <c r="F77" s="14">
        <f>-(F56)</f>
        <v>-0.18000000000000016</v>
      </c>
      <c r="G77" s="4"/>
      <c r="H77" s="4"/>
      <c r="I77" s="4"/>
      <c r="J77" s="4"/>
      <c r="K77" s="1"/>
    </row>
    <row r="78" spans="4:11" ht="12.75">
      <c r="D78" s="15">
        <v>15</v>
      </c>
      <c r="E78" s="18">
        <f>B58</f>
        <v>225</v>
      </c>
      <c r="F78" s="14">
        <f>-(F59)</f>
        <v>-0.20500000000000007</v>
      </c>
      <c r="G78" s="4"/>
      <c r="H78" s="4"/>
      <c r="I78" s="4"/>
      <c r="J78" s="4"/>
      <c r="K78" s="1"/>
    </row>
    <row r="79" spans="4:11" ht="12.75">
      <c r="D79" s="15">
        <v>16</v>
      </c>
      <c r="E79" s="18">
        <f>I14</f>
        <v>240</v>
      </c>
      <c r="F79" s="14">
        <f>-(M15)</f>
        <v>-0.22999999999999998</v>
      </c>
      <c r="G79" s="4"/>
      <c r="H79" s="4"/>
      <c r="I79" s="4"/>
      <c r="J79" s="4"/>
      <c r="K79" s="1"/>
    </row>
    <row r="80" spans="4:11" ht="12.75">
      <c r="D80" s="15">
        <v>17</v>
      </c>
      <c r="E80" s="18">
        <f>I17</f>
        <v>255</v>
      </c>
      <c r="F80" s="14">
        <f>-(M18)</f>
        <v>-0.2549999999999999</v>
      </c>
      <c r="G80" s="4"/>
      <c r="H80" s="4"/>
      <c r="I80" s="4"/>
      <c r="J80" s="4"/>
      <c r="K80" s="1"/>
    </row>
    <row r="81" spans="4:11" ht="12.75">
      <c r="D81" s="15">
        <v>18</v>
      </c>
      <c r="E81" s="18">
        <f>I20</f>
        <v>270</v>
      </c>
      <c r="F81" s="14">
        <f>-(M21)</f>
        <v>-0.28500000000000014</v>
      </c>
      <c r="G81" s="4"/>
      <c r="H81" s="4"/>
      <c r="I81" s="4"/>
      <c r="J81" s="4"/>
      <c r="K81" s="1"/>
    </row>
    <row r="82" spans="4:11" ht="12.75">
      <c r="D82" s="15">
        <v>19</v>
      </c>
      <c r="E82" s="18">
        <f>I23</f>
        <v>285</v>
      </c>
      <c r="F82" s="14">
        <f>-(M24)</f>
        <v>-0.31499999999999995</v>
      </c>
      <c r="G82" s="4"/>
      <c r="H82" s="4"/>
      <c r="I82" s="4"/>
      <c r="J82" s="4"/>
      <c r="K82" s="1"/>
    </row>
    <row r="83" spans="4:11" ht="12.75">
      <c r="D83" s="15">
        <v>20</v>
      </c>
      <c r="E83" s="18">
        <f>I26</f>
        <v>300</v>
      </c>
      <c r="F83" s="14">
        <f>-(M27)</f>
        <v>-0.3450000000000002</v>
      </c>
      <c r="G83" s="4"/>
      <c r="H83" s="4"/>
      <c r="I83" s="4"/>
      <c r="J83" s="4"/>
      <c r="K83" s="1"/>
    </row>
    <row r="84" spans="4:11" ht="12.75">
      <c r="D84" s="15">
        <v>21</v>
      </c>
      <c r="E84" s="18">
        <f>I29</f>
        <v>315</v>
      </c>
      <c r="F84" s="14">
        <f>-(M30)</f>
        <v>-0.3999999999999999</v>
      </c>
      <c r="G84" s="4"/>
      <c r="H84" s="4"/>
      <c r="I84" s="4"/>
      <c r="J84" s="4"/>
      <c r="K84" s="1"/>
    </row>
    <row r="85" spans="4:11" ht="12.75">
      <c r="D85" s="15">
        <v>22</v>
      </c>
      <c r="E85" s="18">
        <f>I32</f>
        <v>330</v>
      </c>
      <c r="F85" s="14">
        <f>-(M33)</f>
        <v>-0.4750000000000001</v>
      </c>
      <c r="G85" s="4"/>
      <c r="H85" s="4"/>
      <c r="I85" s="4"/>
      <c r="J85" s="4"/>
      <c r="K85" s="1"/>
    </row>
    <row r="86" spans="4:11" ht="12.75">
      <c r="D86" s="15">
        <v>23</v>
      </c>
      <c r="E86" s="18">
        <f>I35</f>
        <v>345</v>
      </c>
      <c r="F86" s="14">
        <f>-(M36)</f>
        <v>-0.5750000000000002</v>
      </c>
      <c r="G86" s="4"/>
      <c r="H86" s="4"/>
      <c r="I86" s="4"/>
      <c r="J86" s="4"/>
      <c r="K86" s="1"/>
    </row>
    <row r="87" spans="4:11" ht="12.75">
      <c r="D87" s="15">
        <v>24</v>
      </c>
      <c r="E87" s="18">
        <f>I38</f>
        <v>360</v>
      </c>
      <c r="F87" s="14">
        <f>-(M39)</f>
        <v>-0.8999999999999999</v>
      </c>
      <c r="G87" s="4"/>
      <c r="H87" s="4"/>
      <c r="I87" s="4"/>
      <c r="J87" s="4"/>
      <c r="K87" s="1"/>
    </row>
    <row r="88" spans="4:11" ht="12.75">
      <c r="D88" s="15">
        <v>25</v>
      </c>
      <c r="E88" s="18">
        <f>I41</f>
        <v>375</v>
      </c>
      <c r="F88" s="14">
        <f>-(M42)</f>
        <v>-1.4049999999999998</v>
      </c>
      <c r="G88" s="4"/>
      <c r="H88" s="4"/>
      <c r="I88" s="4"/>
      <c r="J88" s="4"/>
      <c r="K88" s="1"/>
    </row>
    <row r="89" spans="1:11" ht="12.75">
      <c r="A89" s="15"/>
      <c r="B89" s="1"/>
      <c r="C89" s="1"/>
      <c r="D89" s="86">
        <v>1</v>
      </c>
      <c r="E89" s="87">
        <f>I46:I46</f>
        <v>375</v>
      </c>
      <c r="F89" s="88">
        <f>-(M46)</f>
        <v>-1.4049999999999998</v>
      </c>
      <c r="G89" s="4"/>
      <c r="H89" s="4"/>
      <c r="I89" s="4"/>
      <c r="J89" s="4"/>
      <c r="K89" s="1"/>
    </row>
    <row r="90" spans="1:11" ht="12.75">
      <c r="A90" s="15"/>
      <c r="B90" s="1"/>
      <c r="C90" s="1"/>
      <c r="D90" s="86">
        <v>0.75</v>
      </c>
      <c r="E90" s="87">
        <f>I47</f>
        <v>281.25</v>
      </c>
      <c r="F90" s="88">
        <f>-M48</f>
        <v>-0.5</v>
      </c>
      <c r="G90" s="4"/>
      <c r="H90" s="4"/>
      <c r="I90" s="4"/>
      <c r="J90" s="4"/>
      <c r="K90" s="1"/>
    </row>
    <row r="91" spans="1:11" ht="12.75">
      <c r="A91" s="15"/>
      <c r="B91" s="18"/>
      <c r="C91" s="1"/>
      <c r="D91" s="86">
        <v>0.5</v>
      </c>
      <c r="E91" s="87">
        <f>I49</f>
        <v>187.5</v>
      </c>
      <c r="F91" s="88">
        <f>-M50</f>
        <v>-0.20000000000000018</v>
      </c>
      <c r="G91" s="4"/>
      <c r="H91" s="4"/>
      <c r="I91" s="4"/>
      <c r="J91" s="4"/>
      <c r="K91" s="1"/>
    </row>
    <row r="92" spans="1:11" ht="12.75">
      <c r="A92" s="15"/>
      <c r="B92" s="18"/>
      <c r="C92" s="1"/>
      <c r="D92" s="86">
        <v>0.25</v>
      </c>
      <c r="E92" s="87">
        <f>I51</f>
        <v>93.75</v>
      </c>
      <c r="F92" s="88">
        <f>-M52</f>
        <v>-0.07000000000000006</v>
      </c>
      <c r="G92" s="4"/>
      <c r="H92" s="4"/>
      <c r="I92" s="4"/>
      <c r="J92" s="4"/>
      <c r="K92" s="1"/>
    </row>
    <row r="93" spans="1:11" ht="12.75">
      <c r="A93" s="15"/>
      <c r="B93" s="18"/>
      <c r="C93" s="1"/>
      <c r="D93" s="86">
        <v>0</v>
      </c>
      <c r="E93" s="56">
        <f>I53</f>
        <v>0</v>
      </c>
      <c r="F93" s="88">
        <f>-M54</f>
        <v>-0.026000000000000023</v>
      </c>
      <c r="G93" s="4"/>
      <c r="H93" s="4"/>
      <c r="I93" s="4"/>
      <c r="J93" s="4"/>
      <c r="K93" s="1"/>
    </row>
    <row r="94" spans="1:13" ht="27.75" customHeight="1">
      <c r="A94" s="202" t="s">
        <v>142</v>
      </c>
      <c r="B94" s="203"/>
      <c r="C94" s="203"/>
      <c r="D94" s="203"/>
      <c r="E94" s="203"/>
      <c r="F94" s="203"/>
      <c r="G94" s="203"/>
      <c r="H94" s="203"/>
      <c r="I94" s="203"/>
      <c r="J94" s="203"/>
      <c r="K94" s="203"/>
      <c r="L94" s="203"/>
      <c r="M94" s="203"/>
    </row>
    <row r="95" spans="1:11" ht="15">
      <c r="A95" s="15" t="s">
        <v>153</v>
      </c>
      <c r="B95" s="18"/>
      <c r="C95" s="1"/>
      <c r="D95" s="4"/>
      <c r="E95" s="4"/>
      <c r="F95" s="4"/>
      <c r="G95" s="4"/>
      <c r="H95" s="4"/>
      <c r="I95" s="4"/>
      <c r="J95" s="4"/>
      <c r="K95" s="1"/>
    </row>
    <row r="96" spans="1:11" ht="12.75">
      <c r="A96" s="15"/>
      <c r="B96" s="18"/>
      <c r="C96" s="1"/>
      <c r="D96" s="4"/>
      <c r="E96" s="4" t="s">
        <v>30</v>
      </c>
      <c r="F96" s="11" t="s">
        <v>31</v>
      </c>
      <c r="G96" s="4"/>
      <c r="H96" s="4"/>
      <c r="I96" s="4"/>
      <c r="J96" s="4"/>
      <c r="K96" s="1"/>
    </row>
    <row r="97" spans="1:11" ht="12.75">
      <c r="A97" s="19"/>
      <c r="B97" s="1"/>
      <c r="C97" s="1"/>
      <c r="D97" s="56" t="s">
        <v>29</v>
      </c>
      <c r="E97" s="51">
        <f>E89</f>
        <v>375</v>
      </c>
      <c r="F97" s="52">
        <f>F89</f>
        <v>-1.4049999999999998</v>
      </c>
      <c r="G97" s="4"/>
      <c r="H97" s="4"/>
      <c r="I97" s="4"/>
      <c r="J97" s="4"/>
      <c r="K97" s="1"/>
    </row>
    <row r="98" spans="1:11" ht="12.75">
      <c r="A98" s="1"/>
      <c r="B98" s="1"/>
      <c r="C98" s="1"/>
      <c r="D98" s="56" t="s">
        <v>47</v>
      </c>
      <c r="E98" s="4">
        <f>E97+F97/0.05</f>
        <v>346.9</v>
      </c>
      <c r="F98" s="4">
        <v>0</v>
      </c>
      <c r="G98" s="4"/>
      <c r="H98" s="4"/>
      <c r="I98" s="4"/>
      <c r="J98" s="4"/>
      <c r="K98" s="1"/>
    </row>
    <row r="99" spans="1:11" ht="12.75">
      <c r="A99" s="1"/>
      <c r="B99" s="1"/>
      <c r="C99" s="1"/>
      <c r="D99" s="56"/>
      <c r="E99" s="4"/>
      <c r="F99" s="4"/>
      <c r="G99" s="4"/>
      <c r="H99" s="4"/>
      <c r="I99" s="4"/>
      <c r="J99" s="4"/>
      <c r="K99" s="1"/>
    </row>
    <row r="100" spans="1:11" ht="12.75">
      <c r="A100" s="1" t="s">
        <v>143</v>
      </c>
      <c r="B100" s="1"/>
      <c r="C100" s="1"/>
      <c r="D100" s="56"/>
      <c r="E100" s="4"/>
      <c r="F100" s="4"/>
      <c r="G100" s="4"/>
      <c r="H100" s="4"/>
      <c r="I100" s="4"/>
      <c r="J100" s="4"/>
      <c r="K100" s="1"/>
    </row>
    <row r="101" ht="15">
      <c r="A101" t="s">
        <v>154</v>
      </c>
    </row>
    <row r="102" spans="2:9" ht="15">
      <c r="B102" t="s">
        <v>51</v>
      </c>
      <c r="F102" s="101">
        <f>-($F$29/$B$28)</f>
        <v>-0.00040000000000000034</v>
      </c>
      <c r="G102" t="s">
        <v>135</v>
      </c>
      <c r="H102" s="104"/>
      <c r="I102" s="103"/>
    </row>
    <row r="103" spans="6:9" ht="12.75">
      <c r="F103" s="101"/>
      <c r="H103" s="100" t="s">
        <v>30</v>
      </c>
      <c r="I103" s="105" t="s">
        <v>31</v>
      </c>
    </row>
    <row r="104" spans="2:9" ht="12.75">
      <c r="B104" t="s">
        <v>54</v>
      </c>
      <c r="F104" s="101"/>
      <c r="H104" s="100">
        <v>0</v>
      </c>
      <c r="I104" s="106">
        <v>0</v>
      </c>
    </row>
    <row r="105" spans="2:9" ht="15">
      <c r="B105" t="s">
        <v>53</v>
      </c>
      <c r="H105">
        <f>$I$46</f>
        <v>375</v>
      </c>
      <c r="I105" s="57">
        <f>$I$46*$F$102</f>
        <v>-0.15000000000000013</v>
      </c>
    </row>
    <row r="106" spans="2:11" ht="12.75">
      <c r="B106" t="s">
        <v>151</v>
      </c>
      <c r="H106">
        <v>0</v>
      </c>
      <c r="I106" s="57">
        <f>-(0.1575+$E$10/120)</f>
        <v>-0.35750000000000004</v>
      </c>
      <c r="J106" t="s">
        <v>4</v>
      </c>
      <c r="K106" t="s">
        <v>134</v>
      </c>
    </row>
    <row r="107" spans="2:11" ht="15">
      <c r="B107" t="s">
        <v>152</v>
      </c>
      <c r="H107">
        <f>$I$46</f>
        <v>375</v>
      </c>
      <c r="I107" s="57">
        <f>$I$106+$I$46*$F$102</f>
        <v>-0.5075000000000002</v>
      </c>
      <c r="J107" t="s">
        <v>4</v>
      </c>
      <c r="K107" s="57"/>
    </row>
    <row r="109" spans="1:13" ht="25.5" customHeight="1">
      <c r="A109" s="204" t="s">
        <v>155</v>
      </c>
      <c r="B109" s="204"/>
      <c r="C109" s="204"/>
      <c r="D109" s="204"/>
      <c r="E109" s="204"/>
      <c r="F109" s="204"/>
      <c r="G109" s="204"/>
      <c r="H109" s="204"/>
      <c r="I109" s="204"/>
      <c r="J109" s="204"/>
      <c r="K109" s="204"/>
      <c r="L109" s="204"/>
      <c r="M109" s="204"/>
    </row>
    <row r="111" spans="2:6" ht="12.75">
      <c r="B111" t="s">
        <v>136</v>
      </c>
      <c r="F111" t="s">
        <v>140</v>
      </c>
    </row>
    <row r="112" spans="2:10" ht="15">
      <c r="B112" t="s">
        <v>138</v>
      </c>
      <c r="C112" t="s">
        <v>137</v>
      </c>
      <c r="D112" t="s">
        <v>139</v>
      </c>
      <c r="F112" t="s">
        <v>141</v>
      </c>
      <c r="H112" s="216">
        <v>4463150</v>
      </c>
      <c r="I112" s="217"/>
      <c r="J112" t="s">
        <v>149</v>
      </c>
    </row>
    <row r="113" spans="2:10" ht="15">
      <c r="B113">
        <v>14</v>
      </c>
      <c r="C113">
        <v>196</v>
      </c>
      <c r="D113" s="218">
        <f>H112</f>
        <v>4463150</v>
      </c>
      <c r="F113" t="s">
        <v>144</v>
      </c>
      <c r="H113" s="54"/>
      <c r="I113">
        <f>IF($E$10=14,C113,IF($E$10=16,C114,IF($E$10=18,C115,IF($E$10=20,C116,IF($E$10=24,C117,IF($E$10=30,C118,IF($E$10=36,C119,ERROR)))))))</f>
        <v>489</v>
      </c>
      <c r="J113" t="s">
        <v>150</v>
      </c>
    </row>
    <row r="114" spans="2:10" ht="15">
      <c r="B114">
        <v>16</v>
      </c>
      <c r="C114">
        <v>256</v>
      </c>
      <c r="D114" s="219"/>
      <c r="F114" s="150" t="s">
        <v>147</v>
      </c>
      <c r="I114" s="102">
        <f>-($I$46*$E$11*(12)/($I$113*$D$113/2000))</f>
        <v>-0.28866239276793487</v>
      </c>
      <c r="J114" t="s">
        <v>148</v>
      </c>
    </row>
    <row r="115" spans="2:13" ht="12.75">
      <c r="B115">
        <v>18</v>
      </c>
      <c r="C115">
        <v>324</v>
      </c>
      <c r="D115" s="219"/>
      <c r="L115" s="100" t="s">
        <v>30</v>
      </c>
      <c r="M115" s="105" t="s">
        <v>31</v>
      </c>
    </row>
    <row r="116" spans="2:13" ht="12.75">
      <c r="B116">
        <v>20</v>
      </c>
      <c r="C116">
        <v>400</v>
      </c>
      <c r="D116" s="219"/>
      <c r="F116" t="s">
        <v>54</v>
      </c>
      <c r="J116" s="101"/>
      <c r="L116" s="100">
        <v>0</v>
      </c>
      <c r="M116" s="106">
        <v>0</v>
      </c>
    </row>
    <row r="117" spans="2:13" ht="12.75">
      <c r="B117">
        <v>24</v>
      </c>
      <c r="C117">
        <v>489</v>
      </c>
      <c r="D117" s="219"/>
      <c r="F117" t="s">
        <v>156</v>
      </c>
      <c r="L117">
        <f>$I$46</f>
        <v>375</v>
      </c>
      <c r="M117" s="57">
        <f>$I$114</f>
        <v>-0.28866239276793487</v>
      </c>
    </row>
    <row r="118" spans="2:13" ht="12.75">
      <c r="B118">
        <v>30</v>
      </c>
      <c r="C118">
        <v>686</v>
      </c>
      <c r="D118" s="219"/>
      <c r="F118" t="s">
        <v>151</v>
      </c>
      <c r="L118">
        <v>0</v>
      </c>
      <c r="M118" s="57">
        <f>-(0.1575+$E$10/120)</f>
        <v>-0.35750000000000004</v>
      </c>
    </row>
    <row r="119" spans="2:13" ht="12.75">
      <c r="B119">
        <v>36</v>
      </c>
      <c r="C119">
        <v>898</v>
      </c>
      <c r="D119" s="219"/>
      <c r="F119" t="s">
        <v>157</v>
      </c>
      <c r="L119">
        <f>$I$46</f>
        <v>375</v>
      </c>
      <c r="M119" s="57">
        <f>$I$106+$I$114</f>
        <v>-0.646162392767935</v>
      </c>
    </row>
    <row r="120" ht="12.75">
      <c r="D120" s="149"/>
    </row>
    <row r="121" spans="1:13" ht="24.75" customHeight="1">
      <c r="A121" s="204" t="s">
        <v>162</v>
      </c>
      <c r="B121" s="204"/>
      <c r="C121" s="204"/>
      <c r="D121" s="204"/>
      <c r="E121" s="204"/>
      <c r="F121" s="204"/>
      <c r="G121" s="204"/>
      <c r="H121" s="204"/>
      <c r="I121" s="204"/>
      <c r="J121" s="204"/>
      <c r="K121" s="204"/>
      <c r="L121" s="204"/>
      <c r="M121" s="204"/>
    </row>
    <row r="123" spans="2:6" ht="12.75">
      <c r="B123" t="s">
        <v>136</v>
      </c>
      <c r="F123" t="s">
        <v>140</v>
      </c>
    </row>
    <row r="124" spans="2:10" ht="15">
      <c r="B124" t="s">
        <v>138</v>
      </c>
      <c r="C124" t="s">
        <v>137</v>
      </c>
      <c r="D124" t="s">
        <v>139</v>
      </c>
      <c r="F124" t="s">
        <v>141</v>
      </c>
      <c r="H124" s="216">
        <v>4463150</v>
      </c>
      <c r="I124" s="217"/>
      <c r="J124" t="s">
        <v>149</v>
      </c>
    </row>
    <row r="125" spans="2:10" ht="15">
      <c r="B125">
        <v>14</v>
      </c>
      <c r="C125">
        <v>196</v>
      </c>
      <c r="D125" s="218">
        <f>H124</f>
        <v>4463150</v>
      </c>
      <c r="F125" t="s">
        <v>144</v>
      </c>
      <c r="H125" s="54"/>
      <c r="I125">
        <f>IF($E$10=14,C125,IF($E$10=16,C126,IF($E$10=18,C127,IF($E$10=20,C128,IF($E$10=24,C129,IF($E$10=30,C130,IF($E$10=36,C131,ERROR)))))))</f>
        <v>489</v>
      </c>
      <c r="J125" t="s">
        <v>150</v>
      </c>
    </row>
    <row r="126" spans="2:11" ht="15">
      <c r="B126">
        <v>16</v>
      </c>
      <c r="C126">
        <v>256</v>
      </c>
      <c r="D126" s="219"/>
      <c r="F126" t="s">
        <v>161</v>
      </c>
      <c r="I126" s="152">
        <f>$M$8-$M$7</f>
        <v>45</v>
      </c>
      <c r="J126" t="s">
        <v>159</v>
      </c>
      <c r="K126" t="s">
        <v>164</v>
      </c>
    </row>
    <row r="127" spans="2:11" ht="15">
      <c r="B127">
        <v>18</v>
      </c>
      <c r="C127">
        <v>324</v>
      </c>
      <c r="D127" s="219"/>
      <c r="F127" t="s">
        <v>160</v>
      </c>
      <c r="I127" s="152">
        <f>$E$11-$I$126</f>
        <v>25</v>
      </c>
      <c r="J127" t="s">
        <v>159</v>
      </c>
      <c r="K127" t="s">
        <v>163</v>
      </c>
    </row>
    <row r="128" spans="2:10" ht="15">
      <c r="B128">
        <v>20</v>
      </c>
      <c r="C128">
        <v>400</v>
      </c>
      <c r="D128" s="219"/>
      <c r="F128" s="150" t="s">
        <v>158</v>
      </c>
      <c r="I128" s="102">
        <f>-($I$46*($I$127+$I$126/2)*(12)/($I$113*$D$113/2000))</f>
        <v>-0.19587805223538438</v>
      </c>
      <c r="J128" t="s">
        <v>148</v>
      </c>
    </row>
    <row r="129" spans="2:13" ht="12.75">
      <c r="B129">
        <v>24</v>
      </c>
      <c r="C129">
        <v>489</v>
      </c>
      <c r="D129" s="219"/>
      <c r="F129" s="101"/>
      <c r="L129" s="100" t="s">
        <v>30</v>
      </c>
      <c r="M129" s="105" t="s">
        <v>31</v>
      </c>
    </row>
    <row r="130" spans="2:13" ht="12.75">
      <c r="B130">
        <v>30</v>
      </c>
      <c r="C130">
        <v>686</v>
      </c>
      <c r="D130" s="219"/>
      <c r="F130" t="s">
        <v>54</v>
      </c>
      <c r="J130" s="101"/>
      <c r="L130" s="100">
        <v>0</v>
      </c>
      <c r="M130" s="106">
        <v>0</v>
      </c>
    </row>
    <row r="131" spans="2:13" ht="12.75">
      <c r="B131">
        <v>36</v>
      </c>
      <c r="C131">
        <v>898</v>
      </c>
      <c r="D131" s="219"/>
      <c r="F131" t="s">
        <v>156</v>
      </c>
      <c r="L131">
        <f>$I$46</f>
        <v>375</v>
      </c>
      <c r="M131" s="57">
        <f>$I$114</f>
        <v>-0.28866239276793487</v>
      </c>
    </row>
    <row r="132" spans="4:13" ht="12.75">
      <c r="D132" s="149"/>
      <c r="F132" t="s">
        <v>151</v>
      </c>
      <c r="L132">
        <v>0</v>
      </c>
      <c r="M132" s="57">
        <f>-(0.1575+$E$10/120)</f>
        <v>-0.35750000000000004</v>
      </c>
    </row>
    <row r="133" spans="4:13" ht="12.75">
      <c r="D133" s="149"/>
      <c r="F133" t="s">
        <v>157</v>
      </c>
      <c r="L133">
        <f>$I$46</f>
        <v>375</v>
      </c>
      <c r="M133" s="57">
        <f>$I$106+I128</f>
        <v>-0.5533780522353844</v>
      </c>
    </row>
  </sheetData>
  <sheetProtection sheet="1" objects="1" scenarios="1"/>
  <mergeCells count="99">
    <mergeCell ref="A121:M121"/>
    <mergeCell ref="H124:I124"/>
    <mergeCell ref="D125:D131"/>
    <mergeCell ref="H6:I6"/>
    <mergeCell ref="H112:I112"/>
    <mergeCell ref="A94:M94"/>
    <mergeCell ref="A109:M109"/>
    <mergeCell ref="D113:D119"/>
    <mergeCell ref="H38:H39"/>
    <mergeCell ref="H35:H36"/>
    <mergeCell ref="H41:H42"/>
    <mergeCell ref="I26:I27"/>
    <mergeCell ref="I29:I30"/>
    <mergeCell ref="I32:I33"/>
    <mergeCell ref="I35:I36"/>
    <mergeCell ref="I38:I39"/>
    <mergeCell ref="H20:H21"/>
    <mergeCell ref="I20:I21"/>
    <mergeCell ref="H23:H24"/>
    <mergeCell ref="I23:I24"/>
    <mergeCell ref="H14:H15"/>
    <mergeCell ref="I14:I15"/>
    <mergeCell ref="H17:H18"/>
    <mergeCell ref="I17:I18"/>
    <mergeCell ref="H9:I9"/>
    <mergeCell ref="K7:L7"/>
    <mergeCell ref="N9:N10"/>
    <mergeCell ref="F5:G5"/>
    <mergeCell ref="L9:L10"/>
    <mergeCell ref="M9:M10"/>
    <mergeCell ref="A16:A17"/>
    <mergeCell ref="B16:B17"/>
    <mergeCell ref="A22:A23"/>
    <mergeCell ref="B22:B23"/>
    <mergeCell ref="A19:A20"/>
    <mergeCell ref="B19:B20"/>
    <mergeCell ref="A25:A26"/>
    <mergeCell ref="B25:B26"/>
    <mergeCell ref="A28:A29"/>
    <mergeCell ref="B28:B29"/>
    <mergeCell ref="A31:A32"/>
    <mergeCell ref="B31:B32"/>
    <mergeCell ref="H51:H52"/>
    <mergeCell ref="I51:I52"/>
    <mergeCell ref="A52:A53"/>
    <mergeCell ref="A34:A35"/>
    <mergeCell ref="B34:B35"/>
    <mergeCell ref="A37:A38"/>
    <mergeCell ref="B37:B38"/>
    <mergeCell ref="A40:A41"/>
    <mergeCell ref="B40:B41"/>
    <mergeCell ref="I41:I42"/>
    <mergeCell ref="A43:A44"/>
    <mergeCell ref="B43:B44"/>
    <mergeCell ref="A46:A47"/>
    <mergeCell ref="B46:B47"/>
    <mergeCell ref="A58:A59"/>
    <mergeCell ref="B58:B59"/>
    <mergeCell ref="B52:B53"/>
    <mergeCell ref="H53:H54"/>
    <mergeCell ref="I53:I54"/>
    <mergeCell ref="S9:T9"/>
    <mergeCell ref="P1:V1"/>
    <mergeCell ref="A55:A56"/>
    <mergeCell ref="B55:B56"/>
    <mergeCell ref="H47:H48"/>
    <mergeCell ref="I47:I48"/>
    <mergeCell ref="A49:A50"/>
    <mergeCell ref="K6:L6"/>
    <mergeCell ref="A2:N2"/>
    <mergeCell ref="B1:L1"/>
    <mergeCell ref="A10:D10"/>
    <mergeCell ref="D5:E5"/>
    <mergeCell ref="A5:C5"/>
    <mergeCell ref="A6:C6"/>
    <mergeCell ref="F7:G7"/>
    <mergeCell ref="A4:N4"/>
    <mergeCell ref="H7:I7"/>
    <mergeCell ref="H8:I8"/>
    <mergeCell ref="D12:E12"/>
    <mergeCell ref="K12:L12"/>
    <mergeCell ref="M12:M13"/>
    <mergeCell ref="F10:G10"/>
    <mergeCell ref="B49:B50"/>
    <mergeCell ref="H49:H50"/>
    <mergeCell ref="I49:I50"/>
    <mergeCell ref="H26:H27"/>
    <mergeCell ref="H29:H30"/>
    <mergeCell ref="H32:H33"/>
    <mergeCell ref="H12:H13"/>
    <mergeCell ref="I12:I13"/>
    <mergeCell ref="G12:G13"/>
    <mergeCell ref="J12:J13"/>
    <mergeCell ref="A3:N3"/>
    <mergeCell ref="H5:J5"/>
    <mergeCell ref="A12:A13"/>
    <mergeCell ref="B12:B13"/>
    <mergeCell ref="C12:C13"/>
    <mergeCell ref="F12:F13"/>
  </mergeCells>
  <printOptions/>
  <pageMargins left="0.75" right="0.5" top="0.2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E35"/>
  <sheetViews>
    <sheetView tabSelected="1" zoomScalePageLayoutView="0" workbookViewId="0" topLeftCell="A1">
      <selection activeCell="A1" sqref="A1:E1"/>
    </sheetView>
  </sheetViews>
  <sheetFormatPr defaultColWidth="9.140625" defaultRowHeight="12.75"/>
  <cols>
    <col min="1" max="1" width="6.140625" style="0" customWidth="1"/>
    <col min="2" max="2" width="3.140625" style="0" customWidth="1"/>
    <col min="3" max="3" width="73.140625" style="0" customWidth="1"/>
    <col min="4" max="4" width="11.57421875" style="0" customWidth="1"/>
    <col min="5" max="5" width="6.8515625" style="0" customWidth="1"/>
  </cols>
  <sheetData>
    <row r="1" spans="1:5" ht="13.5" thickBot="1">
      <c r="A1" s="182"/>
      <c r="B1" s="182"/>
      <c r="C1" s="182"/>
      <c r="D1" s="182"/>
      <c r="E1" s="182"/>
    </row>
    <row r="2" spans="1:5" ht="27" thickBot="1">
      <c r="A2" s="109" t="s">
        <v>55</v>
      </c>
      <c r="B2" s="121" t="s">
        <v>109</v>
      </c>
      <c r="C2" s="110" t="s">
        <v>113</v>
      </c>
      <c r="D2" s="111" t="s">
        <v>56</v>
      </c>
      <c r="E2" s="112" t="s">
        <v>57</v>
      </c>
    </row>
    <row r="3" spans="1:5" ht="12.75">
      <c r="A3" s="222" t="s">
        <v>58</v>
      </c>
      <c r="B3" s="113"/>
      <c r="C3" s="140" t="s">
        <v>59</v>
      </c>
      <c r="D3" s="131">
        <v>804.11</v>
      </c>
      <c r="E3" s="135"/>
    </row>
    <row r="4" spans="1:5" ht="12.75">
      <c r="A4" s="223"/>
      <c r="B4" s="114"/>
      <c r="C4" s="141" t="s">
        <v>60</v>
      </c>
      <c r="D4" s="118" t="s">
        <v>114</v>
      </c>
      <c r="E4" s="136"/>
    </row>
    <row r="5" spans="1:5" ht="24.75" customHeight="1">
      <c r="A5" s="223"/>
      <c r="B5" s="114"/>
      <c r="C5" s="139" t="s">
        <v>126</v>
      </c>
      <c r="D5" s="118" t="s">
        <v>61</v>
      </c>
      <c r="E5" s="136"/>
    </row>
    <row r="6" spans="1:5" ht="12.75">
      <c r="A6" s="223"/>
      <c r="B6" s="114"/>
      <c r="C6" s="141" t="s">
        <v>62</v>
      </c>
      <c r="D6" s="118" t="s">
        <v>63</v>
      </c>
      <c r="E6" s="136"/>
    </row>
    <row r="7" spans="1:5" ht="12.75">
      <c r="A7" s="223"/>
      <c r="B7" s="114"/>
      <c r="C7" s="141" t="s">
        <v>125</v>
      </c>
      <c r="D7" s="118" t="s">
        <v>124</v>
      </c>
      <c r="E7" s="136"/>
    </row>
    <row r="8" spans="1:5" ht="12.75">
      <c r="A8" s="223"/>
      <c r="B8" s="114"/>
      <c r="C8" s="141" t="s">
        <v>64</v>
      </c>
      <c r="D8" s="118"/>
      <c r="E8" s="136"/>
    </row>
    <row r="9" spans="1:5" ht="12.75">
      <c r="A9" s="223"/>
      <c r="B9" s="114"/>
      <c r="C9" s="141" t="s">
        <v>65</v>
      </c>
      <c r="D9" s="118" t="s">
        <v>66</v>
      </c>
      <c r="E9" s="136"/>
    </row>
    <row r="10" spans="1:5" ht="12.75">
      <c r="A10" s="223"/>
      <c r="B10" s="114"/>
      <c r="C10" s="141" t="s">
        <v>67</v>
      </c>
      <c r="D10" s="118" t="s">
        <v>68</v>
      </c>
      <c r="E10" s="136" t="s">
        <v>69</v>
      </c>
    </row>
    <row r="11" spans="1:5" ht="12.75">
      <c r="A11" s="142" t="s">
        <v>130</v>
      </c>
      <c r="B11" s="114"/>
      <c r="C11" s="141" t="s">
        <v>129</v>
      </c>
      <c r="D11" s="118" t="s">
        <v>128</v>
      </c>
      <c r="E11" s="136"/>
    </row>
    <row r="12" spans="1:5" ht="12.75">
      <c r="A12" s="115" t="s">
        <v>70</v>
      </c>
      <c r="B12" s="115"/>
      <c r="C12" s="141" t="s">
        <v>71</v>
      </c>
      <c r="D12" s="118"/>
      <c r="E12" s="136" t="s">
        <v>72</v>
      </c>
    </row>
    <row r="13" spans="1:5" ht="12.75">
      <c r="A13" s="224" t="s">
        <v>73</v>
      </c>
      <c r="B13" s="116"/>
      <c r="C13" s="141" t="s">
        <v>74</v>
      </c>
      <c r="D13" s="118" t="s">
        <v>75</v>
      </c>
      <c r="E13" s="136"/>
    </row>
    <row r="14" spans="1:5" ht="12.75">
      <c r="A14" s="224"/>
      <c r="B14" s="116"/>
      <c r="C14" s="141" t="s">
        <v>127</v>
      </c>
      <c r="D14" s="118" t="s">
        <v>76</v>
      </c>
      <c r="E14" s="136"/>
    </row>
    <row r="15" spans="1:5" ht="12.75">
      <c r="A15" s="224"/>
      <c r="B15" s="116"/>
      <c r="C15" s="117" t="s">
        <v>77</v>
      </c>
      <c r="D15" s="118" t="s">
        <v>78</v>
      </c>
      <c r="E15" s="136" t="s">
        <v>79</v>
      </c>
    </row>
    <row r="16" spans="1:5" ht="39">
      <c r="A16" s="221" t="s">
        <v>80</v>
      </c>
      <c r="B16" s="114"/>
      <c r="C16" s="117" t="s">
        <v>81</v>
      </c>
      <c r="D16" s="118"/>
      <c r="E16" s="136" t="s">
        <v>82</v>
      </c>
    </row>
    <row r="17" spans="1:5" ht="12.75">
      <c r="A17" s="225"/>
      <c r="B17" s="114"/>
      <c r="C17" s="117" t="s">
        <v>83</v>
      </c>
      <c r="D17" s="118"/>
      <c r="E17" s="136" t="s">
        <v>84</v>
      </c>
    </row>
    <row r="18" spans="1:5" ht="26.25">
      <c r="A18" s="225"/>
      <c r="B18" s="114"/>
      <c r="C18" s="117" t="s">
        <v>85</v>
      </c>
      <c r="D18" s="118"/>
      <c r="E18" s="136" t="s">
        <v>86</v>
      </c>
    </row>
    <row r="19" spans="1:5" ht="31.5" customHeight="1">
      <c r="A19" s="225"/>
      <c r="B19" s="114"/>
      <c r="C19" s="117" t="s">
        <v>87</v>
      </c>
      <c r="D19" s="118" t="s">
        <v>88</v>
      </c>
      <c r="E19" s="136" t="s">
        <v>89</v>
      </c>
    </row>
    <row r="20" spans="1:5" ht="39">
      <c r="A20" s="225"/>
      <c r="B20" s="114"/>
      <c r="C20" s="117" t="s">
        <v>116</v>
      </c>
      <c r="D20" s="118" t="s">
        <v>90</v>
      </c>
      <c r="E20" s="137" t="s">
        <v>111</v>
      </c>
    </row>
    <row r="21" spans="1:5" ht="12.75">
      <c r="A21" s="225"/>
      <c r="B21" s="114"/>
      <c r="C21" s="117" t="s">
        <v>117</v>
      </c>
      <c r="D21" s="118" t="s">
        <v>90</v>
      </c>
      <c r="E21" s="137"/>
    </row>
    <row r="22" spans="1:5" ht="12.75">
      <c r="A22" s="225"/>
      <c r="B22" s="114"/>
      <c r="C22" s="117" t="s">
        <v>118</v>
      </c>
      <c r="D22" s="118"/>
      <c r="E22" s="136"/>
    </row>
    <row r="23" spans="1:5" ht="26.25">
      <c r="A23" s="225"/>
      <c r="B23" s="114"/>
      <c r="C23" s="117" t="s">
        <v>91</v>
      </c>
      <c r="D23" s="118"/>
      <c r="E23" s="136" t="s">
        <v>92</v>
      </c>
    </row>
    <row r="24" spans="1:5" ht="14.25" customHeight="1">
      <c r="A24" s="225"/>
      <c r="B24" s="114"/>
      <c r="C24" s="117" t="s">
        <v>93</v>
      </c>
      <c r="D24" s="118" t="s">
        <v>94</v>
      </c>
      <c r="E24" s="136"/>
    </row>
    <row r="25" spans="1:5" ht="26.25">
      <c r="A25" s="225"/>
      <c r="B25" s="114"/>
      <c r="C25" s="117" t="s">
        <v>112</v>
      </c>
      <c r="D25" s="118" t="s">
        <v>68</v>
      </c>
      <c r="E25" s="136" t="s">
        <v>69</v>
      </c>
    </row>
    <row r="26" spans="1:5" ht="39">
      <c r="A26" s="225"/>
      <c r="B26" s="114"/>
      <c r="C26" s="117" t="s">
        <v>96</v>
      </c>
      <c r="D26" s="118" t="s">
        <v>97</v>
      </c>
      <c r="E26" s="136" t="s">
        <v>98</v>
      </c>
    </row>
    <row r="27" spans="1:5" ht="39">
      <c r="A27" s="225"/>
      <c r="B27" s="114"/>
      <c r="C27" s="117" t="s">
        <v>119</v>
      </c>
      <c r="D27" s="118" t="s">
        <v>95</v>
      </c>
      <c r="E27" s="137" t="s">
        <v>120</v>
      </c>
    </row>
    <row r="28" spans="1:5" ht="54.75" customHeight="1">
      <c r="A28" s="225"/>
      <c r="B28" s="114"/>
      <c r="C28" s="133" t="s">
        <v>121</v>
      </c>
      <c r="D28" s="118"/>
      <c r="E28" s="137" t="s">
        <v>100</v>
      </c>
    </row>
    <row r="29" spans="1:5" ht="12.75">
      <c r="A29" s="222"/>
      <c r="B29" s="114"/>
      <c r="C29" s="117" t="s">
        <v>115</v>
      </c>
      <c r="D29" s="118" t="s">
        <v>97</v>
      </c>
      <c r="E29" s="136" t="s">
        <v>99</v>
      </c>
    </row>
    <row r="30" spans="1:5" ht="12.75">
      <c r="A30" s="223" t="s">
        <v>101</v>
      </c>
      <c r="B30" s="114"/>
      <c r="C30" s="141" t="s">
        <v>102</v>
      </c>
      <c r="D30" s="118" t="s">
        <v>103</v>
      </c>
      <c r="E30" s="136"/>
    </row>
    <row r="31" spans="1:5" ht="52.5">
      <c r="A31" s="223"/>
      <c r="B31" s="114"/>
      <c r="C31" s="117" t="s">
        <v>104</v>
      </c>
      <c r="D31" s="118" t="s">
        <v>103</v>
      </c>
      <c r="E31" s="136" t="s">
        <v>105</v>
      </c>
    </row>
    <row r="32" spans="1:5" ht="39">
      <c r="A32" s="223"/>
      <c r="B32" s="114"/>
      <c r="C32" s="134" t="s">
        <v>106</v>
      </c>
      <c r="D32" s="118" t="s">
        <v>103</v>
      </c>
      <c r="E32" s="136" t="s">
        <v>107</v>
      </c>
    </row>
    <row r="33" spans="1:5" ht="39.75" thickBot="1">
      <c r="A33" s="221" t="s">
        <v>108</v>
      </c>
      <c r="B33" s="132"/>
      <c r="C33" s="117" t="s">
        <v>122</v>
      </c>
      <c r="D33" s="145" t="s">
        <v>103</v>
      </c>
      <c r="E33" s="138">
        <v>6.4</v>
      </c>
    </row>
    <row r="34" spans="1:5" ht="13.5" thickBot="1">
      <c r="A34" s="222"/>
      <c r="B34" s="132"/>
      <c r="C34" s="146" t="s">
        <v>123</v>
      </c>
      <c r="D34" s="120" t="s">
        <v>103</v>
      </c>
      <c r="E34" s="138"/>
    </row>
    <row r="35" spans="1:5" ht="13.5" thickBot="1">
      <c r="A35" s="143" t="s">
        <v>131</v>
      </c>
      <c r="B35" s="119"/>
      <c r="C35" s="147" t="s">
        <v>132</v>
      </c>
      <c r="D35" s="148" t="s">
        <v>128</v>
      </c>
      <c r="E35" s="144"/>
    </row>
  </sheetData>
  <sheetProtection sheet="1" objects="1" scenarios="1"/>
  <mergeCells count="6">
    <mergeCell ref="A33:A34"/>
    <mergeCell ref="A30:A32"/>
    <mergeCell ref="A1:E1"/>
    <mergeCell ref="A3:A10"/>
    <mergeCell ref="A13:A15"/>
    <mergeCell ref="A16:A29"/>
  </mergeCells>
  <printOptions/>
  <pageMargins left="0.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LADOTD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D4005</dc:creator>
  <cp:keywords/>
  <dc:description/>
  <cp:lastModifiedBy>d6719</cp:lastModifiedBy>
  <cp:lastPrinted>2009-03-04T20:02:50Z</cp:lastPrinted>
  <dcterms:created xsi:type="dcterms:W3CDTF">2006-09-15T12:39:47Z</dcterms:created>
  <dcterms:modified xsi:type="dcterms:W3CDTF">2015-01-22T20:53:30Z</dcterms:modified>
  <cp:category/>
  <cp:version/>
  <cp:contentType/>
  <cp:contentStatus/>
</cp:coreProperties>
</file>